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1400" windowHeight="5625" tabRatio="601" activeTab="0"/>
  </bookViews>
  <sheets>
    <sheet name="Primary Layout" sheetId="1" r:id="rId1"/>
  </sheets>
  <definedNames>
    <definedName name="_xlnm._FilterDatabase" localSheetId="0" hidden="1">'Primary Layout'!$A$15:$BP$223</definedName>
    <definedName name="Z_725C95FF_1308_4FA3_AF36_954BF24AB224_.wvu.PrintArea" localSheetId="0" hidden="1">'Primary Layout'!#REF!</definedName>
    <definedName name="Z_725C95FF_1308_4FA3_AF36_954BF24AB224_.wvu.PrintTitles" localSheetId="0" hidden="1">'Primary Layout'!$3:$15</definedName>
  </definedNames>
  <calcPr fullCalcOnLoad="1"/>
</workbook>
</file>

<file path=xl/sharedStrings.xml><?xml version="1.0" encoding="utf-8"?>
<sst xmlns="http://schemas.openxmlformats.org/spreadsheetml/2006/main" count="616" uniqueCount="339">
  <si>
    <t>Primary Layout Report Date:</t>
  </si>
  <si>
    <r>
      <t>Please list Securities in Cusip Order</t>
    </r>
    <r>
      <rPr>
        <b/>
        <u val="single"/>
        <sz val="12"/>
        <rFont val="Arial"/>
        <family val="2"/>
      </rPr>
      <t xml:space="preserve"> (Skip Rows Between Entries)</t>
    </r>
  </si>
  <si>
    <t>Year Included in Shareholders' Income</t>
  </si>
  <si>
    <t>Box 6</t>
  </si>
  <si>
    <t>Box 1a Total</t>
  </si>
  <si>
    <t>Box 1b Total</t>
  </si>
  <si>
    <t>Box 2a</t>
  </si>
  <si>
    <t>Box 2b</t>
  </si>
  <si>
    <t>Box 2c</t>
  </si>
  <si>
    <t>Box 2d</t>
  </si>
  <si>
    <t>Box 3</t>
  </si>
  <si>
    <t>Box 8</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</si>
  <si>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</si>
  <si>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</si>
  <si>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</si>
  <si>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</si>
  <si>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</si>
  <si>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</si>
  <si>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</si>
  <si>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</si>
  <si>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</si>
  <si>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</si>
  <si>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</si>
  <si>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</si>
  <si>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</si>
  <si>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</si>
  <si>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</si>
  <si>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</si>
  <si>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</si>
  <si>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</si>
  <si>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</si>
  <si>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</si>
  <si>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</si>
  <si>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</si>
  <si>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</si>
  <si>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</si>
  <si>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</si>
  <si>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</si>
  <si>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</si>
  <si>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</si>
  <si>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</si>
  <si>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</si>
  <si>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</si>
  <si>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</si>
  <si>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</si>
  <si>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</si>
  <si>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</si>
  <si>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</si>
  <si>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</si>
  <si>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</si>
  <si>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</si>
  <si>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</si>
  <si>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</si>
  <si>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</si>
  <si>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</si>
  <si>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</si>
  <si>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</si>
  <si>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(mm/dd/yyyy)</t>
  </si>
  <si>
    <t>(11+12+13)</t>
  </si>
  <si>
    <t>Form 1099 Box 1a Breakdown</t>
  </si>
  <si>
    <t>Capital Gain</t>
  </si>
  <si>
    <t>Form 1099 Box 1b Breakdown</t>
  </si>
  <si>
    <t>Foreign Tax</t>
  </si>
  <si>
    <t>Gains</t>
  </si>
  <si>
    <t xml:space="preserve">Qualified </t>
  </si>
  <si>
    <t>(14+15+22+26+28+30)</t>
  </si>
  <si>
    <t>(14+15+16)</t>
  </si>
  <si>
    <t>(18+19+20)</t>
  </si>
  <si>
    <t>Nondividend</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</si>
  <si>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</si>
  <si>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Percentage</t>
  </si>
  <si>
    <t>of AMT</t>
  </si>
  <si>
    <t>in Column 30</t>
  </si>
  <si>
    <t xml:space="preserve">CUSIP </t>
  </si>
  <si>
    <t>Number</t>
  </si>
  <si>
    <t>Change</t>
  </si>
  <si>
    <t>(M) or (Y)</t>
  </si>
  <si>
    <t>TARGET DELIVERY DATE: JANUARY 16, 2018</t>
  </si>
  <si>
    <t>CLOSED Direxion Daily Energy Bear 1X Shares</t>
  </si>
  <si>
    <t>25490K265</t>
  </si>
  <si>
    <t>ERYY</t>
  </si>
  <si>
    <t>CLOSED Direxion Daily European Financials Bear 1X Shares</t>
  </si>
  <si>
    <t>25490K182</t>
  </si>
  <si>
    <t>EUFS</t>
  </si>
  <si>
    <t>CLOSED Direxion Daily Financial Bear 1X Shares</t>
  </si>
  <si>
    <t>25490K257</t>
  </si>
  <si>
    <t>FAZZ</t>
  </si>
  <si>
    <t>CLOSED Direxion Daily Gold Miners Index Bear 1X Shares</t>
  </si>
  <si>
    <t>25490K174</t>
  </si>
  <si>
    <t>MELT</t>
  </si>
  <si>
    <t>CLOSED Direxion Daily Technology Bear 1X Shares</t>
  </si>
  <si>
    <t>25490K240</t>
  </si>
  <si>
    <t>TECZ</t>
  </si>
  <si>
    <t>CLOSED Direxion Indexed Managed Futures Strategy Fund (A)</t>
  </si>
  <si>
    <t>254939291</t>
  </si>
  <si>
    <t>DXMAX</t>
  </si>
  <si>
    <t>CLOSED Direxion Indexed Managed Futures Strategy Fund (C)</t>
  </si>
  <si>
    <t>254939283</t>
  </si>
  <si>
    <t>DXMCX</t>
  </si>
  <si>
    <t>CLOSED Direxion Indexed Managed Futures Strategy Fund (Inst)</t>
  </si>
  <si>
    <t>254939275</t>
  </si>
  <si>
    <t>DXMIX</t>
  </si>
  <si>
    <t>Direxion All Cap Insider Sentiment Shares</t>
  </si>
  <si>
    <t>25459Y769</t>
  </si>
  <si>
    <t>KNOW</t>
  </si>
  <si>
    <t>Direxion Auspice Broad Commodity Strategy</t>
  </si>
  <si>
    <t>25460E307</t>
  </si>
  <si>
    <t>COM</t>
  </si>
  <si>
    <t>Direxion Daily 20+ Year Treasury Bull 3X Shares</t>
  </si>
  <si>
    <t>25459W540</t>
  </si>
  <si>
    <t>TMF</t>
  </si>
  <si>
    <t>Direxion Daily 7-10 Year Treasury Bull 3X Shares</t>
  </si>
  <si>
    <t>25459W565</t>
  </si>
  <si>
    <t>TYD</t>
  </si>
  <si>
    <t>Direxion Daily Aerospace &amp; Defense Bull 3X Shares</t>
  </si>
  <si>
    <t>25460E661</t>
  </si>
  <si>
    <t>DFEN</t>
  </si>
  <si>
    <t>Direxion Daily Brazil Bull 3X Shares</t>
  </si>
  <si>
    <t>25490K315</t>
  </si>
  <si>
    <t>BRZU</t>
  </si>
  <si>
    <t>Direxion Daily CSI China Internet Index Bull 2X Shares</t>
  </si>
  <si>
    <t>25460E505</t>
  </si>
  <si>
    <t>CWEB</t>
  </si>
  <si>
    <t>Direxion Daily Developed Markets Bull 3X Shares</t>
  </si>
  <si>
    <t>25459W789</t>
  </si>
  <si>
    <t>DZK</t>
  </si>
  <si>
    <t>Direxion Daily Emerging Markets Bond Bull 3X Shares</t>
  </si>
  <si>
    <t>25460E687</t>
  </si>
  <si>
    <t>EMBU</t>
  </si>
  <si>
    <t>Direxion Daily Emerging Markets Bull 3X Shares</t>
  </si>
  <si>
    <t>25490K281</t>
  </si>
  <si>
    <t>EDC</t>
  </si>
  <si>
    <t>Direxion Daily Energy Bull 3X Shares</t>
  </si>
  <si>
    <t>25459W888</t>
  </si>
  <si>
    <t>ERX</t>
  </si>
  <si>
    <t>Direxion Daily EURO STOXX 50 Bull 3X Shares</t>
  </si>
  <si>
    <t>25460E653</t>
  </si>
  <si>
    <t>EUXL</t>
  </si>
  <si>
    <t>Direxion Daily European Financials Bull 2X Shares</t>
  </si>
  <si>
    <t>25490K166</t>
  </si>
  <si>
    <t>EUFL</t>
  </si>
  <si>
    <t>Direxion Daily Financial Bull 3X Shares</t>
  </si>
  <si>
    <t>25459Y694</t>
  </si>
  <si>
    <t>FAS</t>
  </si>
  <si>
    <t>Direxion Daily FTSE China Bull 3X Shares</t>
  </si>
  <si>
    <t>25459W771</t>
  </si>
  <si>
    <t>YINN</t>
  </si>
  <si>
    <t>Direxion Daily FTSE Europe Bull 3X Shares</t>
  </si>
  <si>
    <t>25459Y280</t>
  </si>
  <si>
    <t>EURL</t>
  </si>
  <si>
    <t>Direxion Daily Healthcare Bull 3X Shares</t>
  </si>
  <si>
    <t>25459Y876</t>
  </si>
  <si>
    <t>CURE</t>
  </si>
  <si>
    <t>Direxion Daily Homebuilders &amp; Supplies 3X Bull Shares</t>
  </si>
  <si>
    <t>25490K596</t>
  </si>
  <si>
    <t>NAIL</t>
  </si>
  <si>
    <t>Direxion Daily Industrials Bull 3X Shares</t>
  </si>
  <si>
    <t>25460E737</t>
  </si>
  <si>
    <t>DUSL</t>
  </si>
  <si>
    <t>Direxion Daily Japan Bull 3X Shares</t>
  </si>
  <si>
    <t>25459Y413</t>
  </si>
  <si>
    <t>JPNL</t>
  </si>
  <si>
    <t>Direxion Daily Junior Gold Miners Index Bull 3X Shares</t>
  </si>
  <si>
    <t>25460E851</t>
  </si>
  <si>
    <t>JNUG</t>
  </si>
  <si>
    <t>Direxion Daily Mid Cap Bull 3X Shares</t>
  </si>
  <si>
    <t>25459W730</t>
  </si>
  <si>
    <t>MIDU</t>
  </si>
  <si>
    <t>Direxion Daily MSCI India Bull 3X Shares</t>
  </si>
  <si>
    <t>25490K331</t>
  </si>
  <si>
    <t>INDL</t>
  </si>
  <si>
    <t>Direxion Daily MSCI Mexico Bull 3X Shares</t>
  </si>
  <si>
    <t>25460E752</t>
  </si>
  <si>
    <t>MEXX</t>
  </si>
  <si>
    <t>Direxion Daily Pharmaceutical and Medical Bull 3X Shares</t>
  </si>
  <si>
    <t>25460E646</t>
  </si>
  <si>
    <t>PILL</t>
  </si>
  <si>
    <t>Direxion Daily Real Estate Bull 3X Shares</t>
  </si>
  <si>
    <t>25459W755</t>
  </si>
  <si>
    <t>DRN</t>
  </si>
  <si>
    <t>Direxion Daily Regional Banks Bull 3X Shares</t>
  </si>
  <si>
    <t>25459Y132</t>
  </si>
  <si>
    <t>DPST</t>
  </si>
  <si>
    <t>Direxion Daily Retail Bull 3X Shares</t>
  </si>
  <si>
    <t>25459W417</t>
  </si>
  <si>
    <t>RETL</t>
  </si>
  <si>
    <t>Direxion Daily Russia Bull 3X Shares</t>
  </si>
  <si>
    <t>25490K273</t>
  </si>
  <si>
    <t>RUSL</t>
  </si>
  <si>
    <t>Direxion Daily S&amp;P 500 Bear 1X Shares</t>
  </si>
  <si>
    <t>25460E869</t>
  </si>
  <si>
    <t>SPDN</t>
  </si>
  <si>
    <t>Direxion Daily S&amp;P 500 Bull 1.25X Shares</t>
  </si>
  <si>
    <t>25490K109</t>
  </si>
  <si>
    <t>LLSP</t>
  </si>
  <si>
    <t>Direxion Daily S&amp;P 500 Bull 2X Shares</t>
  </si>
  <si>
    <t>25459Y165</t>
  </si>
  <si>
    <t>SPUU</t>
  </si>
  <si>
    <t>Direxion Daily S&amp;P 500 Bull 3X Shares</t>
  </si>
  <si>
    <t>25459W862</t>
  </si>
  <si>
    <t>SPXL</t>
  </si>
  <si>
    <t>Direxion Daily S&amp;P Biotech Bull 3X Shares</t>
  </si>
  <si>
    <t>25490K323</t>
  </si>
  <si>
    <t>LABU</t>
  </si>
  <si>
    <t>Direxion Daily Semiconductor Bull 3X Shares</t>
  </si>
  <si>
    <t>25459W458</t>
  </si>
  <si>
    <t>SOXL</t>
  </si>
  <si>
    <t>Direxion Daily Silver Miners Index Bull 2X Shares</t>
  </si>
  <si>
    <t>25460E109</t>
  </si>
  <si>
    <t>SHNY</t>
  </si>
  <si>
    <t>Direxion Daily Small Cap Bull 1.25X Shares</t>
  </si>
  <si>
    <t>25490K208</t>
  </si>
  <si>
    <t>LLSC</t>
  </si>
  <si>
    <t>Direxion Daily Small Cap Bull 2X Shares</t>
  </si>
  <si>
    <t>25459Y181</t>
  </si>
  <si>
    <t>SMLL</t>
  </si>
  <si>
    <t>Direxion Daily Small Cap Bull 3X Shares</t>
  </si>
  <si>
    <t>25459W847</t>
  </si>
  <si>
    <t>TNA</t>
  </si>
  <si>
    <t>Direxion Daily South Korea Bull 3X Shares</t>
  </si>
  <si>
    <t>25459Y520</t>
  </si>
  <si>
    <t>KORU</t>
  </si>
  <si>
    <t>Direxion Daily Technology Bull 3X Shares</t>
  </si>
  <si>
    <t>25459W102</t>
  </si>
  <si>
    <t>TECL</t>
  </si>
  <si>
    <t>Direxion Daily Transportation Bull 3X Shares</t>
  </si>
  <si>
    <t>25460E679</t>
  </si>
  <si>
    <t>TPOR</t>
  </si>
  <si>
    <t>Direxion Daily Utilities Bull 3X Shares</t>
  </si>
  <si>
    <t>25460E711</t>
  </si>
  <si>
    <t>UTSL</t>
  </si>
  <si>
    <t>Direxion Hilton Tactical Income Fund (A)</t>
  </si>
  <si>
    <t>254939176</t>
  </si>
  <si>
    <t>HCYAX</t>
  </si>
  <si>
    <t>Direxion Hilton Tactical Income Fund (C)</t>
  </si>
  <si>
    <t>254939150</t>
  </si>
  <si>
    <t>HCYCX</t>
  </si>
  <si>
    <t>Direxion Hilton Tactical Income Fund (Inst)</t>
  </si>
  <si>
    <t>254939168</t>
  </si>
  <si>
    <t>HCYIX</t>
  </si>
  <si>
    <t>Direxion iBillionaire Index ETF</t>
  </si>
  <si>
    <t>25459Y264</t>
  </si>
  <si>
    <t>IBLN</t>
  </si>
  <si>
    <t>Direxion Indexed Commodity Strategy Fund (A)</t>
  </si>
  <si>
    <t>254939457</t>
  </si>
  <si>
    <t>DXCTX</t>
  </si>
  <si>
    <t>Direxion Indexed Commodity Strategy Fund (C)</t>
  </si>
  <si>
    <t>254939341</t>
  </si>
  <si>
    <t>DXSCX</t>
  </si>
  <si>
    <t>Direxion Indexed Commodity Strategy Fund (Inst)</t>
  </si>
  <si>
    <t>254939382</t>
  </si>
  <si>
    <t>DXCIX</t>
  </si>
  <si>
    <t>Direxion Monthly 25+ Year Treasury Bull 1.35X Fund</t>
  </si>
  <si>
    <t>254939143</t>
  </si>
  <si>
    <t>DXLTX</t>
  </si>
  <si>
    <t>Direxion Monthly High Yield Bull 1.2X Fund</t>
  </si>
  <si>
    <t>254939127</t>
  </si>
  <si>
    <t>DXHYX</t>
  </si>
  <si>
    <t>Direxion Monthly NASDAQ-100 Bull 1.25X Fund</t>
  </si>
  <si>
    <t>25460D101</t>
  </si>
  <si>
    <t>DXNLX</t>
  </si>
  <si>
    <t>Direxion Monthly NASDAQ-100 Bull 2X Fund</t>
  </si>
  <si>
    <t>254939200</t>
  </si>
  <si>
    <t>DXQLX</t>
  </si>
  <si>
    <t>Direxion Monthly S&amp;P 500 Bull 2X Fund</t>
  </si>
  <si>
    <t>254939705</t>
  </si>
  <si>
    <t>DXSLX</t>
  </si>
  <si>
    <t>Direxion NASDAQ-100 Equal Weighted Index Shares</t>
  </si>
  <si>
    <t>25459Y207</t>
  </si>
  <si>
    <t>QQQE</t>
  </si>
  <si>
    <t>Direxion Zacks MLP High Income Index Shares</t>
  </si>
  <si>
    <t>25459Y298</t>
  </si>
  <si>
    <t>ZMLP</t>
  </si>
  <si>
    <t>R</t>
  </si>
  <si>
    <t>CLOSED Direxion Daily Energy Bear 1X Shares Total</t>
  </si>
  <si>
    <t>CLOSED Direxion Daily European Financials Bear 1X Shares Total</t>
  </si>
  <si>
    <t>CLOSED Direxion Daily Financial Bear 1X Shares Total</t>
  </si>
  <si>
    <t>CLOSED Direxion Daily Gold Miners Index Bear 1X Shares Total</t>
  </si>
  <si>
    <t>CLOSED Direxion Daily Technology Bear 1X Shares Total</t>
  </si>
  <si>
    <t>CLOSED Direxion Indexed Managed Futures Strategy Fund (A) Total</t>
  </si>
  <si>
    <t>CLOSED Direxion Indexed Managed Futures Strategy Fund (C) Total</t>
  </si>
  <si>
    <t>CLOSED Direxion Indexed Managed Futures Strategy Fund (Inst) Total</t>
  </si>
  <si>
    <t>Direxion All Cap Insider Sentiment Shares Total</t>
  </si>
  <si>
    <t>Direxion Auspice Broad Commodity Strategy Total</t>
  </si>
  <si>
    <t>Direxion Daily 20+ Year Treasury Bull 3X Shares Total</t>
  </si>
  <si>
    <t>Direxion Daily 7-10 Year Treasury Bull 3X Shares Total</t>
  </si>
  <si>
    <t>Direxion Daily Aerospace &amp; Defense Bull 3X Shares Total</t>
  </si>
  <si>
    <t>Direxion Daily Brazil Bull 3X Shares Total</t>
  </si>
  <si>
    <t>Direxion Daily CSI China Internet Index Bull 2X Shares Total</t>
  </si>
  <si>
    <t>Direxion Daily Developed Markets Bull 3X Shares Total</t>
  </si>
  <si>
    <t>Direxion Daily Emerging Markets Bond Bull 3X Shares Total</t>
  </si>
  <si>
    <t>Direxion Daily Emerging Markets Bull 3X Shares Total</t>
  </si>
  <si>
    <t>Direxion Daily Energy Bull 3X Shares Total</t>
  </si>
  <si>
    <t>Direxion Daily EURO STOXX 50 Bull 3X Shares Total</t>
  </si>
  <si>
    <t>Direxion Daily European Financials Bull 2X Shares Total</t>
  </si>
  <si>
    <t>Direxion Daily Financial Bull 3X Shares Total</t>
  </si>
  <si>
    <t>Direxion Daily FTSE China Bull 3X Shares Total</t>
  </si>
  <si>
    <t>Direxion Daily FTSE Europe Bull 3X Shares Total</t>
  </si>
  <si>
    <t>Direxion Daily Healthcare Bull 3X Shares Total</t>
  </si>
  <si>
    <t>Direxion Daily Homebuilders &amp; Supplies 3X Bull Shares Total</t>
  </si>
  <si>
    <t>Direxion Daily Industrials Bull 3X Shares Total</t>
  </si>
  <si>
    <t>Direxion Daily Japan Bull 3X Shares Total</t>
  </si>
  <si>
    <t>Direxion Daily Junior Gold Miners Index Bull 3X Shares Total</t>
  </si>
  <si>
    <t>Direxion Daily Mid Cap Bull 3X Shares Total</t>
  </si>
  <si>
    <t>Direxion Daily MSCI India Bull 3X Shares Total</t>
  </si>
  <si>
    <t>Direxion Daily MSCI Mexico Bull 3X Shares Total</t>
  </si>
  <si>
    <t>Direxion Daily Pharmaceutical and Medical Bull 3X Shares Total</t>
  </si>
  <si>
    <t>Direxion Daily Real Estate Bull 3X Shares Total</t>
  </si>
  <si>
    <t>Direxion Daily Regional Banks Bull 3X Shares Total</t>
  </si>
  <si>
    <t>Direxion Daily Retail Bull 3X Shares Total</t>
  </si>
  <si>
    <t>Direxion Daily Russia Bull 3X Shares Total</t>
  </si>
  <si>
    <t>Direxion Daily S&amp;P 500 Bear 1X Shares Total</t>
  </si>
  <si>
    <t>Direxion Daily S&amp;P 500 Bull 1.25X Shares Total</t>
  </si>
  <si>
    <t>Direxion Daily S&amp;P 500 Bull 2X Shares Total</t>
  </si>
  <si>
    <t>Direxion Daily S&amp;P 500 Bull 3X Shares Total</t>
  </si>
  <si>
    <t>Direxion Daily S&amp;P Biotech Bull 3X Shares Total</t>
  </si>
  <si>
    <t>Direxion Daily Semiconductor Bull 3X Shares Total</t>
  </si>
  <si>
    <t>Direxion Daily Silver Miners Index Bull 2X Shares Total</t>
  </si>
  <si>
    <t>Direxion Daily Small Cap Bull 1.25X Shares Total</t>
  </si>
  <si>
    <t>Direxion Daily Small Cap Bull 2X Shares Total</t>
  </si>
  <si>
    <t>Direxion Daily Small Cap Bull 3X Shares Total</t>
  </si>
  <si>
    <t>Direxion Daily South Korea Bull 3X Shares Total</t>
  </si>
  <si>
    <t>Direxion Daily Technology Bull 3X Shares Total</t>
  </si>
  <si>
    <t>Direxion Daily Transportation Bull 3X Shares Total</t>
  </si>
  <si>
    <t>Direxion Daily Utilities Bull 3X Shares Total</t>
  </si>
  <si>
    <t>Direxion Hilton Tactical Income Fund (A) Total</t>
  </si>
  <si>
    <t>Direxion Hilton Tactical Income Fund (C) Total</t>
  </si>
  <si>
    <t>Direxion Hilton Tactical Income Fund (Inst) Total</t>
  </si>
  <si>
    <t>Direxion iBillionaire Index ETF Total</t>
  </si>
  <si>
    <t>Direxion Indexed Commodity Strategy Fund (A) Total</t>
  </si>
  <si>
    <t>Direxion Indexed Commodity Strategy Fund (C) Total</t>
  </si>
  <si>
    <t>Direxion Indexed Commodity Strategy Fund (Inst) Total</t>
  </si>
  <si>
    <t>Direxion Monthly 25+ Year Treasury Bull 1.35X Fund Total</t>
  </si>
  <si>
    <t>Direxion Monthly High Yield Bull 1.2X Fund Total</t>
  </si>
  <si>
    <t>Direxion Monthly NASDAQ-100 Bull 1.25X Fund Total</t>
  </si>
  <si>
    <t>Direxion Monthly NASDAQ-100 Bull 2X Fund Total</t>
  </si>
  <si>
    <t>Direxion Monthly S&amp;P 500 Bull 2X Fund Total</t>
  </si>
  <si>
    <t>Direxion NASDAQ-100 Equal Weighted Index Shares Total</t>
  </si>
  <si>
    <t>Direxion Zacks MLP High Income Index Shares Total</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</si>
</sst>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000000_);\(#,##0.000000000\)"/>
    <numFmt numFmtId="167" formatCode="#,##0.00000_);\(#,##0.00000\)"/>
    <numFmt numFmtId="168" formatCode="#,##0.00000000_);\(#,##0.00000000\)"/>
    <numFmt numFmtId="169" formatCode="0.0000000"/>
    <numFmt numFmtId="170" formatCode="0.00000000"/>
    <numFmt numFmtId="171" formatCode="_(* #,##0.00000000_);_(* \(#,##0.00000000\);_(* &quot;-&quot;????????_);_(@_)"/>
    <numFmt numFmtId="172" formatCode="0.00000000_);\(0.00000000\)"/>
    <numFmt numFmtId="173" formatCode="0.000"/>
    <numFmt numFmtId="174" formatCode="0.0000"/>
    <numFmt numFmtId="175" formatCode="0.00000"/>
    <numFmt numFmtId="176" formatCode="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_);[Red]\(#,##0.00000000\)"/>
    <numFmt numFmtId="186" formatCode="0.00000_);\(0.00000\)"/>
    <numFmt numFmtId="187" formatCode="_(* #,##0.00000000_);_(* \(#,##0.00000000\);_(* &quot;-&quot;??_);_(@_)"/>
    <numFmt numFmtId="188" formatCode="_(* #,##0.000_);_(* \(#,##0.000\);_(* &quot;-&quot;??_);_(@_)"/>
    <numFmt numFmtId="189" formatCode="_(* #,##0.0000_);_(* \(#,##0.0000\);_(* &quot;-&quot;??_);_(@_)"/>
    <numFmt numFmtId="190" formatCode="_(* #,##0.00000_);_(* \(#,##0.00000\);_(* &quot;-&quot;??_);_(@_)"/>
    <numFmt numFmtId="191" formatCode="_(* #,##0.000000_);_(* \(#,##0.000000\);_(* &quot;-&quot;??_);_(@_)"/>
    <numFmt numFmtId="192" formatCode="_(* #,##0.0000000_);_(* \(#,##0.0000000\);_(* &quot;-&quot;??_);_(@_)"/>
  </numFmts>
  <fonts count="47">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style="medium"/>
      <top style="medium"/>
      <bottom style="mediu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8"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0" fillId="0" borderId="14" xfId="0" applyBorder="1" applyAlignment="1">
      <alignment horizontal="left"/>
    </xf>
    <xf numFmtId="0" fontId="10" fillId="0" borderId="0" xfId="0" applyFont="1" applyAlignment="1">
      <alignment horizontal="center"/>
    </xf>
    <xf numFmtId="0" fontId="8" fillId="0" borderId="0" xfId="0" applyFont="1" applyFill="1" applyBorder="1" applyAlignment="1">
      <alignment horizontal="center"/>
    </xf>
    <xf numFmtId="0" fontId="10" fillId="0" borderId="0" xfId="0" applyFont="1" applyAlignment="1">
      <alignment horizontal="left"/>
    </xf>
    <xf numFmtId="0" fontId="1" fillId="0" borderId="11" xfId="0" applyFont="1" applyFill="1" applyBorder="1" applyAlignment="1">
      <alignment horizontal="center"/>
    </xf>
    <xf numFmtId="0" fontId="8" fillId="0" borderId="11" xfId="0" applyFont="1" applyFill="1" applyBorder="1" applyAlignment="1">
      <alignment horizontal="center"/>
    </xf>
    <xf numFmtId="0" fontId="1" fillId="0" borderId="15" xfId="0" applyFont="1" applyBorder="1" applyAlignment="1">
      <alignment horizontal="center"/>
    </xf>
    <xf numFmtId="0" fontId="8" fillId="0" borderId="15" xfId="0" applyFont="1" applyBorder="1" applyAlignment="1">
      <alignment horizontal="center"/>
    </xf>
    <xf numFmtId="167" fontId="0" fillId="0" borderId="0" xfId="0" applyNumberFormat="1" applyAlignment="1">
      <alignment horizontal="center"/>
    </xf>
    <xf numFmtId="167" fontId="0" fillId="0" borderId="0" xfId="0" applyNumberFormat="1" applyAlignment="1">
      <alignment/>
    </xf>
    <xf numFmtId="167" fontId="0" fillId="0" borderId="0" xfId="0" applyNumberFormat="1" applyAlignment="1">
      <alignment wrapText="1"/>
    </xf>
    <xf numFmtId="167" fontId="4" fillId="0" borderId="0" xfId="0" applyNumberFormat="1" applyFont="1" applyBorder="1" applyAlignment="1">
      <alignment horizontal="center"/>
    </xf>
    <xf numFmtId="167" fontId="1" fillId="0" borderId="0" xfId="0" applyNumberFormat="1" applyFont="1" applyBorder="1" applyAlignment="1">
      <alignment horizontal="center"/>
    </xf>
    <xf numFmtId="167" fontId="0" fillId="0" borderId="0" xfId="0" applyNumberFormat="1" applyBorder="1" applyAlignment="1">
      <alignment horizontal="left"/>
    </xf>
    <xf numFmtId="167" fontId="0" fillId="0" borderId="0" xfId="0" applyNumberFormat="1" applyFont="1" applyAlignment="1">
      <alignment horizontal="center"/>
    </xf>
    <xf numFmtId="167" fontId="8" fillId="0" borderId="16" xfId="0" applyNumberFormat="1" applyFont="1" applyBorder="1" applyAlignment="1">
      <alignment horizontal="center"/>
    </xf>
    <xf numFmtId="167" fontId="1" fillId="0" borderId="0" xfId="0" applyNumberFormat="1" applyFont="1" applyAlignment="1">
      <alignment horizontal="center"/>
    </xf>
    <xf numFmtId="167" fontId="1" fillId="0" borderId="13" xfId="0" applyNumberFormat="1" applyFont="1" applyBorder="1" applyAlignment="1">
      <alignment horizontal="center"/>
    </xf>
    <xf numFmtId="168" fontId="0" fillId="0" borderId="0" xfId="0" applyNumberFormat="1" applyAlignment="1">
      <alignment horizontal="center"/>
    </xf>
    <xf numFmtId="168" fontId="0" fillId="0" borderId="0" xfId="0" applyNumberFormat="1" applyAlignment="1">
      <alignment/>
    </xf>
    <xf numFmtId="168" fontId="0" fillId="0" borderId="0" xfId="0" applyNumberFormat="1" applyAlignment="1">
      <alignment wrapText="1"/>
    </xf>
    <xf numFmtId="168" fontId="4" fillId="0" borderId="0" xfId="0" applyNumberFormat="1" applyFont="1" applyBorder="1" applyAlignment="1">
      <alignment horizontal="center"/>
    </xf>
    <xf numFmtId="168" fontId="0" fillId="0" borderId="0" xfId="0" applyNumberFormat="1" applyBorder="1" applyAlignment="1">
      <alignment horizontal="center"/>
    </xf>
    <xf numFmtId="168" fontId="1" fillId="0" borderId="15" xfId="0" applyNumberFormat="1" applyFont="1" applyBorder="1" applyAlignment="1">
      <alignment horizontal="center"/>
    </xf>
    <xf numFmtId="168" fontId="0" fillId="0" borderId="0" xfId="0" applyNumberFormat="1" applyFont="1" applyAlignment="1">
      <alignment horizontal="center"/>
    </xf>
    <xf numFmtId="168" fontId="8" fillId="0" borderId="17" xfId="0" applyNumberFormat="1" applyFont="1" applyBorder="1" applyAlignment="1">
      <alignment horizontal="center"/>
    </xf>
    <xf numFmtId="168" fontId="8" fillId="0" borderId="11" xfId="0" applyNumberFormat="1" applyFont="1" applyBorder="1" applyAlignment="1">
      <alignment horizontal="center"/>
    </xf>
    <xf numFmtId="167" fontId="8" fillId="0" borderId="11" xfId="0" applyNumberFormat="1" applyFont="1" applyBorder="1" applyAlignment="1">
      <alignment horizontal="center"/>
    </xf>
    <xf numFmtId="167" fontId="1" fillId="0" borderId="0" xfId="0" applyNumberFormat="1" applyFont="1" applyFill="1" applyBorder="1" applyAlignment="1">
      <alignment horizontal="center"/>
    </xf>
    <xf numFmtId="168" fontId="3" fillId="0" borderId="0" xfId="0" applyNumberFormat="1" applyFont="1" applyAlignment="1">
      <alignment horizontal="left" vertical="top" wrapText="1"/>
    </xf>
    <xf numFmtId="168" fontId="1" fillId="0" borderId="11" xfId="0" applyNumberFormat="1" applyFont="1" applyBorder="1" applyAlignment="1">
      <alignment horizontal="center"/>
    </xf>
    <xf numFmtId="168" fontId="8" fillId="0" borderId="12" xfId="0" applyNumberFormat="1" applyFont="1" applyBorder="1" applyAlignment="1">
      <alignment horizontal="center"/>
    </xf>
    <xf numFmtId="0" fontId="0" fillId="0" borderId="0" xfId="0" applyFill="1" applyAlignment="1">
      <alignment/>
    </xf>
    <xf numFmtId="14" fontId="0" fillId="0" borderId="0" xfId="0" applyNumberFormat="1" applyFill="1" applyAlignment="1">
      <alignment/>
    </xf>
    <xf numFmtId="168" fontId="0" fillId="0" borderId="0" xfId="0" applyNumberFormat="1" applyFill="1" applyAlignment="1">
      <alignment/>
    </xf>
    <xf numFmtId="166" fontId="0" fillId="0" borderId="0" xfId="0" applyNumberFormat="1" applyFill="1" applyAlignment="1">
      <alignment/>
    </xf>
    <xf numFmtId="167" fontId="0" fillId="0" borderId="0" xfId="0" applyNumberFormat="1" applyFill="1" applyAlignment="1">
      <alignment/>
    </xf>
    <xf numFmtId="182" fontId="0" fillId="0" borderId="0" xfId="0" applyNumberFormat="1" applyAlignment="1">
      <alignment/>
    </xf>
    <xf numFmtId="182" fontId="0" fillId="0" borderId="0" xfId="0" applyNumberFormat="1" applyFill="1" applyAlignment="1">
      <alignment/>
    </xf>
    <xf numFmtId="180" fontId="0" fillId="0" borderId="0" xfId="0" applyNumberFormat="1" applyAlignment="1">
      <alignment/>
    </xf>
    <xf numFmtId="182" fontId="1" fillId="0" borderId="0" xfId="0" applyNumberFormat="1" applyFont="1" applyFill="1" applyBorder="1" applyAlignment="1">
      <alignment horizontal="center"/>
    </xf>
    <xf numFmtId="182" fontId="8" fillId="0" borderId="0" xfId="0" applyNumberFormat="1" applyFont="1" applyFill="1" applyBorder="1" applyAlignment="1">
      <alignment horizontal="center"/>
    </xf>
    <xf numFmtId="0" fontId="9" fillId="0" borderId="0" xfId="0" applyFont="1" applyFill="1" applyBorder="1" applyAlignment="1">
      <alignment horizontal="center"/>
    </xf>
    <xf numFmtId="0" fontId="1" fillId="0" borderId="0" xfId="0" applyFont="1" applyFill="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18" xfId="0" applyFont="1" applyBorder="1" applyAlignment="1">
      <alignment horizontal="left"/>
    </xf>
    <xf numFmtId="0" fontId="0" fillId="0" borderId="18" xfId="0" applyBorder="1" applyAlignment="1">
      <alignment/>
    </xf>
    <xf numFmtId="0" fontId="7"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P223"/>
  <sheetViews>
    <sheetView tabSelected="1" zoomScale="90" zoomScaleNormal="90" workbookViewId="0" topLeftCell="A1">
      <pane ySplit="15" topLeftCell="A205" activePane="bottomLeft" state="frozen"/>
      <selection pane="topLeft" activeCell="A1" sqref="A1"/>
      <selection pane="bottomLeft" activeCell="F216" sqref="F216"/>
    </sheetView>
  </sheetViews>
  <sheetFormatPr defaultColWidth="9.140625" defaultRowHeight="12.75" outlineLevelRow="2"/>
  <cols>
    <col min="1" max="1" width="68.8515625" style="0" customWidth="1"/>
    <col min="2" max="2" width="12.421875" style="0" bestFit="1" customWidth="1"/>
    <col min="7" max="7" width="12.7109375" style="0" customWidth="1"/>
    <col min="8" max="8" width="11.421875" style="0" customWidth="1"/>
    <col min="9" max="9" width="13.28125" style="0" customWidth="1"/>
    <col min="10" max="10" width="12.8515625" style="36" customWidth="1"/>
    <col min="11" max="12" width="12.8515625" style="0" customWidth="1"/>
    <col min="13" max="13" width="20.140625" style="36" bestFit="1" customWidth="1"/>
    <col min="14" max="14" width="12.8515625" style="36" customWidth="1"/>
    <col min="15" max="15" width="12.8515625" style="26" customWidth="1"/>
    <col min="16" max="18" width="12.8515625" style="36" customWidth="1"/>
    <col min="19" max="19" width="12.8515625" style="26" customWidth="1"/>
    <col min="20" max="21" width="12.8515625" style="36" customWidth="1"/>
    <col min="22" max="22" width="12.8515625" style="26" customWidth="1"/>
    <col min="23" max="25" width="12.8515625" style="0" customWidth="1"/>
    <col min="26" max="27" width="12.8515625" style="36" customWidth="1"/>
    <col min="28" max="29" width="12.8515625" style="0" customWidth="1"/>
    <col min="30" max="30" width="12.8515625" style="36" customWidth="1"/>
    <col min="31" max="31" width="12.8515625" style="54" customWidth="1"/>
    <col min="32" max="32" width="12.8515625" style="0" customWidth="1"/>
    <col min="33" max="33" width="8.8515625" style="0" customWidth="1"/>
    <col min="34" max="36" width="11.140625" style="0" bestFit="1" customWidth="1"/>
  </cols>
  <sheetData>
    <row r="3" spans="1:30" ht="13.5" thickBot="1">
      <c r="A3" s="1"/>
      <c r="B3" s="1"/>
      <c r="C3" s="1"/>
      <c r="D3" s="1"/>
      <c r="E3" s="1"/>
      <c r="F3" s="1"/>
      <c r="G3" s="1"/>
      <c r="H3" s="1"/>
      <c r="I3" s="1"/>
      <c r="J3" s="35"/>
      <c r="K3" s="1"/>
      <c r="L3" s="1"/>
      <c r="M3" s="35"/>
      <c r="N3" s="35"/>
      <c r="O3" s="25"/>
      <c r="P3" s="35"/>
      <c r="Q3" s="35"/>
      <c r="R3" s="35"/>
      <c r="S3" s="25"/>
      <c r="T3" s="35"/>
      <c r="U3" s="35"/>
      <c r="V3" s="25"/>
      <c r="W3" s="1"/>
      <c r="X3" s="1"/>
      <c r="Y3" s="1"/>
      <c r="Z3" s="35"/>
      <c r="AA3" s="35"/>
      <c r="AB3" s="1"/>
      <c r="AC3" s="1"/>
      <c r="AD3" s="35"/>
    </row>
    <row r="4" spans="1:29" ht="18.75" thickBot="1">
      <c r="A4" s="14" t="s">
        <v>0</v>
      </c>
      <c r="B4" s="17" t="s">
        <v>57</v>
      </c>
      <c r="C4" s="3"/>
      <c r="D4" s="20" t="s">
        <v>77</v>
      </c>
      <c r="E4" s="18"/>
      <c r="G4" s="3"/>
      <c r="H4" s="3"/>
      <c r="I4" s="3"/>
      <c r="O4" s="56"/>
      <c r="S4" s="31"/>
      <c r="V4" s="31"/>
      <c r="W4" s="3"/>
      <c r="X4" s="3"/>
      <c r="Y4" s="3"/>
      <c r="AB4" s="3"/>
      <c r="AC4" s="3"/>
    </row>
    <row r="5" spans="1:29" ht="12.75">
      <c r="A5" s="1"/>
      <c r="B5" s="1"/>
      <c r="C5" s="3"/>
      <c r="D5" s="3"/>
      <c r="E5" s="3"/>
      <c r="F5" s="3"/>
      <c r="G5" s="3"/>
      <c r="H5" s="3"/>
      <c r="I5" s="3"/>
      <c r="O5" s="56"/>
      <c r="S5" s="31"/>
      <c r="V5" s="31"/>
      <c r="W5" s="3"/>
      <c r="X5" s="3"/>
      <c r="Y5" s="3"/>
      <c r="AB5" s="3"/>
      <c r="AC5" s="3"/>
    </row>
    <row r="6" spans="1:30" ht="12.75">
      <c r="A6" s="61" t="s">
        <v>69</v>
      </c>
      <c r="B6" s="62"/>
      <c r="C6" s="62"/>
      <c r="D6" s="62"/>
      <c r="E6" s="62"/>
      <c r="F6" s="62"/>
      <c r="G6" s="62"/>
      <c r="H6" s="62"/>
      <c r="I6" s="62"/>
      <c r="J6" s="62"/>
      <c r="K6" s="63"/>
      <c r="L6" s="63"/>
      <c r="M6" s="63"/>
      <c r="N6" s="37"/>
      <c r="O6" s="27"/>
      <c r="P6" s="37"/>
      <c r="Q6" s="41"/>
      <c r="R6" s="41"/>
      <c r="S6" s="31"/>
      <c r="T6" s="41"/>
      <c r="U6" s="41"/>
      <c r="V6" s="31"/>
      <c r="W6" s="3"/>
      <c r="X6" s="3"/>
      <c r="Y6" s="3"/>
      <c r="Z6" s="3"/>
      <c r="AA6" s="41"/>
      <c r="AB6" s="3"/>
      <c r="AC6" s="3"/>
      <c r="AD6" s="41"/>
    </row>
    <row r="7" spans="1:30" ht="12.75">
      <c r="A7" s="62"/>
      <c r="B7" s="62"/>
      <c r="C7" s="62"/>
      <c r="D7" s="62"/>
      <c r="E7" s="62"/>
      <c r="F7" s="62"/>
      <c r="G7" s="62"/>
      <c r="H7" s="62"/>
      <c r="I7" s="62"/>
      <c r="J7" s="62"/>
      <c r="K7" s="63"/>
      <c r="L7" s="63"/>
      <c r="M7" s="63"/>
      <c r="N7" s="37"/>
      <c r="O7" s="27"/>
      <c r="P7" s="37"/>
      <c r="Q7" s="35"/>
      <c r="R7" s="35"/>
      <c r="S7" s="25"/>
      <c r="T7" s="35"/>
      <c r="U7" s="35"/>
      <c r="V7" s="25"/>
      <c r="W7" s="1"/>
      <c r="X7" s="1"/>
      <c r="Y7" s="1"/>
      <c r="Z7" s="3"/>
      <c r="AA7" s="41"/>
      <c r="AB7" s="3"/>
      <c r="AC7" s="3"/>
      <c r="AD7" s="41"/>
    </row>
    <row r="8" spans="1:30" ht="39" customHeight="1">
      <c r="A8" s="62"/>
      <c r="B8" s="62"/>
      <c r="C8" s="62"/>
      <c r="D8" s="62"/>
      <c r="E8" s="62"/>
      <c r="F8" s="62"/>
      <c r="G8" s="62"/>
      <c r="H8" s="62"/>
      <c r="I8" s="62"/>
      <c r="J8" s="62"/>
      <c r="K8" s="63"/>
      <c r="L8" s="63"/>
      <c r="M8" s="63"/>
      <c r="N8" s="37"/>
      <c r="O8" s="27"/>
      <c r="P8" s="37"/>
      <c r="Q8" s="41"/>
      <c r="R8" s="41"/>
      <c r="S8" s="31"/>
      <c r="T8" s="41"/>
      <c r="U8" s="41"/>
      <c r="V8" s="31"/>
      <c r="W8" s="3"/>
      <c r="X8" s="3"/>
      <c r="Y8" s="3"/>
      <c r="Z8" s="3"/>
      <c r="AA8" s="41"/>
      <c r="AB8" s="3"/>
      <c r="AC8" s="3"/>
      <c r="AD8" s="41"/>
    </row>
    <row r="9" spans="1:30" ht="12.75">
      <c r="A9" s="4"/>
      <c r="B9" s="4"/>
      <c r="C9" s="4"/>
      <c r="D9" s="4"/>
      <c r="E9" s="4"/>
      <c r="F9" s="4"/>
      <c r="G9" s="4"/>
      <c r="H9" s="4"/>
      <c r="I9" s="4"/>
      <c r="J9" s="46"/>
      <c r="K9" s="3"/>
      <c r="L9" s="3"/>
      <c r="M9" s="38"/>
      <c r="N9" s="38"/>
      <c r="O9" s="28"/>
      <c r="P9" s="38"/>
      <c r="Q9" s="38"/>
      <c r="R9" s="38"/>
      <c r="S9" s="31"/>
      <c r="T9" s="38"/>
      <c r="U9" s="38"/>
      <c r="V9" s="31"/>
      <c r="W9" s="3"/>
      <c r="X9" s="3"/>
      <c r="Y9" s="3"/>
      <c r="Z9" s="38"/>
      <c r="AA9" s="38"/>
      <c r="AB9" s="3"/>
      <c r="AC9" s="3"/>
      <c r="AD9" s="38"/>
    </row>
    <row r="10" spans="1:30" ht="18">
      <c r="A10" s="64" t="s">
        <v>1</v>
      </c>
      <c r="B10" s="65"/>
      <c r="C10" s="65"/>
      <c r="D10" s="65"/>
      <c r="E10" s="65"/>
      <c r="F10" s="65"/>
      <c r="G10" s="65"/>
      <c r="H10" s="65"/>
      <c r="I10" s="65"/>
      <c r="J10" s="65"/>
      <c r="K10" s="5"/>
      <c r="L10" s="5"/>
      <c r="M10" s="38"/>
      <c r="N10" s="38"/>
      <c r="O10" s="28"/>
      <c r="P10" s="38"/>
      <c r="Q10" s="38"/>
      <c r="R10" s="38"/>
      <c r="S10" s="28"/>
      <c r="T10" s="38"/>
      <c r="U10" s="38"/>
      <c r="V10" s="28"/>
      <c r="W10" s="5"/>
      <c r="X10" s="5"/>
      <c r="Y10" s="5"/>
      <c r="Z10" s="38"/>
      <c r="AA10" s="38"/>
      <c r="AB10" s="5"/>
      <c r="AC10" s="5"/>
      <c r="AD10" s="38"/>
    </row>
    <row r="11" spans="1:32"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Z11+1</f>
        <v>27</v>
      </c>
      <c r="AB11" s="6">
        <f t="shared" si="0"/>
        <v>28</v>
      </c>
      <c r="AC11" s="6">
        <f t="shared" si="0"/>
        <v>29</v>
      </c>
      <c r="AD11" s="6">
        <f t="shared" si="0"/>
        <v>30</v>
      </c>
      <c r="AE11" s="6">
        <f>AD11+1</f>
        <v>31</v>
      </c>
      <c r="AF11" s="6">
        <v>32</v>
      </c>
    </row>
    <row r="12" spans="1:32" ht="12.75">
      <c r="A12" s="7"/>
      <c r="B12" s="8"/>
      <c r="C12" s="8"/>
      <c r="D12" s="2"/>
      <c r="E12" s="2"/>
      <c r="F12" s="2"/>
      <c r="G12" s="8"/>
      <c r="H12" s="15"/>
      <c r="I12" s="9"/>
      <c r="J12" s="47" t="s">
        <v>14</v>
      </c>
      <c r="K12" s="66" t="s">
        <v>2</v>
      </c>
      <c r="L12" s="67"/>
      <c r="M12" s="68"/>
      <c r="N12" s="39"/>
      <c r="O12" s="29" t="s">
        <v>59</v>
      </c>
      <c r="P12" s="39"/>
      <c r="Q12" s="42" t="s">
        <v>4</v>
      </c>
      <c r="R12" s="43"/>
      <c r="S12" s="44" t="s">
        <v>61</v>
      </c>
      <c r="T12" s="43"/>
      <c r="U12" s="43" t="s">
        <v>5</v>
      </c>
      <c r="V12" s="32" t="s">
        <v>6</v>
      </c>
      <c r="W12" s="11" t="s">
        <v>7</v>
      </c>
      <c r="X12" s="11" t="s">
        <v>8</v>
      </c>
      <c r="Y12" s="11" t="s">
        <v>9</v>
      </c>
      <c r="Z12" s="11" t="s">
        <v>10</v>
      </c>
      <c r="AA12" s="48" t="s">
        <v>3</v>
      </c>
      <c r="AB12" s="11" t="s">
        <v>11</v>
      </c>
      <c r="AC12" s="11" t="s">
        <v>12</v>
      </c>
      <c r="AD12"/>
      <c r="AF12" s="21" t="s">
        <v>73</v>
      </c>
    </row>
    <row r="13" spans="1:32" ht="12.75">
      <c r="A13" s="12" t="s">
        <v>13</v>
      </c>
      <c r="B13" s="8"/>
      <c r="C13" s="8"/>
      <c r="D13" s="8"/>
      <c r="E13" s="8"/>
      <c r="F13" s="8"/>
      <c r="G13" s="10"/>
      <c r="H13" s="16"/>
      <c r="I13" s="9"/>
      <c r="J13" s="47" t="s">
        <v>28</v>
      </c>
      <c r="K13" s="8">
        <v>2016</v>
      </c>
      <c r="L13" s="23">
        <v>2018</v>
      </c>
      <c r="M13" s="23">
        <v>2017</v>
      </c>
      <c r="N13" s="40"/>
      <c r="O13" s="30"/>
      <c r="P13" s="40" t="s">
        <v>15</v>
      </c>
      <c r="Q13" s="40" t="s">
        <v>32</v>
      </c>
      <c r="R13" s="40" t="s">
        <v>33</v>
      </c>
      <c r="S13" s="29" t="s">
        <v>33</v>
      </c>
      <c r="T13" s="40" t="s">
        <v>33</v>
      </c>
      <c r="U13" s="40" t="s">
        <v>64</v>
      </c>
      <c r="V13" s="33" t="s">
        <v>34</v>
      </c>
      <c r="W13" s="8" t="s">
        <v>16</v>
      </c>
      <c r="X13" s="2"/>
      <c r="Z13" s="40"/>
      <c r="AA13" s="40" t="s">
        <v>15</v>
      </c>
      <c r="AB13" s="8" t="s">
        <v>17</v>
      </c>
      <c r="AC13" s="8" t="s">
        <v>18</v>
      </c>
      <c r="AD13" s="40" t="s">
        <v>19</v>
      </c>
      <c r="AE13" s="57" t="s">
        <v>70</v>
      </c>
      <c r="AF13" s="21" t="s">
        <v>74</v>
      </c>
    </row>
    <row r="14" spans="1:32" ht="12.75">
      <c r="A14" s="8" t="s">
        <v>20</v>
      </c>
      <c r="B14" s="7"/>
      <c r="C14" s="8" t="s">
        <v>21</v>
      </c>
      <c r="D14" s="8" t="s">
        <v>22</v>
      </c>
      <c r="E14" s="8" t="s">
        <v>23</v>
      </c>
      <c r="F14" s="8" t="s">
        <v>24</v>
      </c>
      <c r="G14" s="8" t="s">
        <v>25</v>
      </c>
      <c r="H14" s="15" t="s">
        <v>26</v>
      </c>
      <c r="I14" s="9" t="s">
        <v>27</v>
      </c>
      <c r="J14" s="47" t="s">
        <v>46</v>
      </c>
      <c r="K14" s="24" t="s">
        <v>47</v>
      </c>
      <c r="L14" s="24" t="s">
        <v>48</v>
      </c>
      <c r="M14" s="40" t="s">
        <v>49</v>
      </c>
      <c r="N14" s="40" t="s">
        <v>29</v>
      </c>
      <c r="O14" s="29" t="s">
        <v>30</v>
      </c>
      <c r="P14" s="40" t="s">
        <v>31</v>
      </c>
      <c r="Q14" s="40" t="s">
        <v>50</v>
      </c>
      <c r="R14" s="40" t="s">
        <v>29</v>
      </c>
      <c r="S14" s="45" t="s">
        <v>30</v>
      </c>
      <c r="T14" s="40" t="s">
        <v>62</v>
      </c>
      <c r="U14" s="40" t="s">
        <v>50</v>
      </c>
      <c r="V14" s="34" t="s">
        <v>52</v>
      </c>
      <c r="W14" s="8" t="s">
        <v>35</v>
      </c>
      <c r="X14" s="13" t="s">
        <v>36</v>
      </c>
      <c r="Y14" s="2" t="s">
        <v>37</v>
      </c>
      <c r="Z14" s="40" t="s">
        <v>68</v>
      </c>
      <c r="AA14" s="40" t="s">
        <v>31</v>
      </c>
      <c r="AB14" s="8" t="s">
        <v>38</v>
      </c>
      <c r="AC14" s="8" t="s">
        <v>38</v>
      </c>
      <c r="AD14" s="40" t="s">
        <v>39</v>
      </c>
      <c r="AE14" s="57" t="s">
        <v>71</v>
      </c>
      <c r="AF14" s="21" t="s">
        <v>75</v>
      </c>
    </row>
    <row r="15" spans="1:32" ht="13.5" customHeight="1">
      <c r="A15" s="8" t="s">
        <v>20</v>
      </c>
      <c r="B15" s="19" t="s">
        <v>40</v>
      </c>
      <c r="C15" s="19" t="s">
        <v>41</v>
      </c>
      <c r="D15" s="19" t="s">
        <v>42</v>
      </c>
      <c r="E15" s="19" t="s">
        <v>43</v>
      </c>
      <c r="F15" s="19" t="s">
        <v>44</v>
      </c>
      <c r="G15" s="19" t="s">
        <v>45</v>
      </c>
      <c r="H15" s="19" t="s">
        <v>45</v>
      </c>
      <c r="I15" s="19" t="s">
        <v>45</v>
      </c>
      <c r="J15" s="19" t="s">
        <v>58</v>
      </c>
      <c r="K15" s="19"/>
      <c r="L15" s="19"/>
      <c r="M15" s="19" t="s">
        <v>65</v>
      </c>
      <c r="N15" s="19" t="s">
        <v>50</v>
      </c>
      <c r="O15" s="19" t="s">
        <v>60</v>
      </c>
      <c r="P15" s="19" t="s">
        <v>51</v>
      </c>
      <c r="Q15" s="19" t="s">
        <v>66</v>
      </c>
      <c r="R15" s="19" t="s">
        <v>50</v>
      </c>
      <c r="S15" s="19" t="s">
        <v>63</v>
      </c>
      <c r="T15" s="19" t="s">
        <v>51</v>
      </c>
      <c r="U15" s="19" t="s">
        <v>67</v>
      </c>
      <c r="V15" s="19"/>
      <c r="W15" s="19" t="s">
        <v>53</v>
      </c>
      <c r="X15" s="19" t="s">
        <v>53</v>
      </c>
      <c r="Y15" s="19" t="s">
        <v>54</v>
      </c>
      <c r="Z15" s="19" t="s">
        <v>55</v>
      </c>
      <c r="AA15" s="19" t="s">
        <v>51</v>
      </c>
      <c r="AB15" s="19" t="s">
        <v>56</v>
      </c>
      <c r="AC15" s="19" t="s">
        <v>56</v>
      </c>
      <c r="AD15" s="19" t="s">
        <v>50</v>
      </c>
      <c r="AE15" s="58" t="s">
        <v>72</v>
      </c>
      <c r="AF15" s="22" t="s">
        <v>76</v>
      </c>
    </row>
    <row r="16" spans="1:68" ht="13.5" customHeight="1">
      <c r="A16" s="5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58"/>
      <c r="AF16" s="1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row>
    <row r="17" spans="1:31" s="49" customFormat="1" ht="12.75" outlineLevel="2">
      <c r="A17" s="49" t="s">
        <v>78</v>
      </c>
      <c r="B17" s="49" t="s">
        <v>79</v>
      </c>
      <c r="C17" s="49" t="s">
        <v>80</v>
      </c>
      <c r="G17" s="50">
        <v>42908</v>
      </c>
      <c r="H17" s="50">
        <v>42906</v>
      </c>
      <c r="I17" s="50">
        <v>42913</v>
      </c>
      <c r="J17" s="51">
        <f>+K17+L17+M17</f>
        <v>0.10505</v>
      </c>
      <c r="K17" s="52"/>
      <c r="L17" s="52"/>
      <c r="M17" s="51">
        <f>+N17+O17+V17+Z17+AB17+AD17</f>
        <v>0.10505</v>
      </c>
      <c r="N17" s="51">
        <v>0.10505</v>
      </c>
      <c r="O17" s="53"/>
      <c r="P17" s="51"/>
      <c r="Q17" s="51">
        <f>+N17+O17+P17</f>
        <v>0.10505</v>
      </c>
      <c r="R17" s="51"/>
      <c r="S17" s="53"/>
      <c r="T17" s="51"/>
      <c r="U17" s="51">
        <f>+R17+S17+T17</f>
        <v>0</v>
      </c>
      <c r="V17" s="53"/>
      <c r="Z17" s="51"/>
      <c r="AA17" s="51"/>
      <c r="AD17" s="51"/>
      <c r="AE17" s="55"/>
    </row>
    <row r="18" spans="1:31" s="49" customFormat="1" ht="12.75" outlineLevel="1">
      <c r="A18" s="60" t="s">
        <v>274</v>
      </c>
      <c r="G18" s="50"/>
      <c r="H18" s="50"/>
      <c r="I18" s="50"/>
      <c r="J18" s="51"/>
      <c r="K18" s="52"/>
      <c r="L18" s="52"/>
      <c r="M18" s="51">
        <f>SUBTOTAL(9,M17:M17)</f>
        <v>0.10505</v>
      </c>
      <c r="N18" s="51"/>
      <c r="O18" s="53"/>
      <c r="P18" s="51"/>
      <c r="Q18" s="51">
        <f>SUBTOTAL(9,Q17:Q17)</f>
        <v>0.10505</v>
      </c>
      <c r="R18" s="51"/>
      <c r="S18" s="53"/>
      <c r="T18" s="51"/>
      <c r="U18" s="51"/>
      <c r="V18" s="53"/>
      <c r="Z18" s="51"/>
      <c r="AA18" s="51"/>
      <c r="AD18" s="51"/>
      <c r="AE18" s="55"/>
    </row>
    <row r="19" spans="1:31" s="49" customFormat="1" ht="12.75" outlineLevel="2">
      <c r="A19" s="49" t="s">
        <v>81</v>
      </c>
      <c r="B19" s="49" t="s">
        <v>82</v>
      </c>
      <c r="C19" s="49" t="s">
        <v>83</v>
      </c>
      <c r="G19" s="50">
        <v>42908</v>
      </c>
      <c r="H19" s="50">
        <v>42906</v>
      </c>
      <c r="I19" s="50">
        <v>42913</v>
      </c>
      <c r="J19" s="51">
        <f>+K19+L19+M19</f>
        <v>0.01094</v>
      </c>
      <c r="K19" s="52"/>
      <c r="L19" s="52"/>
      <c r="M19" s="51">
        <f>+N19+O19+V19+Z19+AB19+AD19</f>
        <v>0.01094</v>
      </c>
      <c r="N19" s="51">
        <v>0.01094</v>
      </c>
      <c r="O19" s="53"/>
      <c r="P19" s="51"/>
      <c r="Q19" s="51">
        <f>+N19+O19+P19</f>
        <v>0.01094</v>
      </c>
      <c r="R19" s="51"/>
      <c r="S19" s="53"/>
      <c r="T19" s="51"/>
      <c r="U19" s="51">
        <f>+R19+S19+T19</f>
        <v>0</v>
      </c>
      <c r="V19" s="53"/>
      <c r="Z19" s="51"/>
      <c r="AA19" s="51"/>
      <c r="AD19" s="51"/>
      <c r="AE19" s="55"/>
    </row>
    <row r="20" spans="1:31" s="49" customFormat="1" ht="12.75" outlineLevel="1">
      <c r="A20" s="60" t="s">
        <v>275</v>
      </c>
      <c r="G20" s="50"/>
      <c r="H20" s="50"/>
      <c r="I20" s="50"/>
      <c r="J20" s="51"/>
      <c r="K20" s="52"/>
      <c r="L20" s="52"/>
      <c r="M20" s="51">
        <f>SUBTOTAL(9,M19:M19)</f>
        <v>0.01094</v>
      </c>
      <c r="N20" s="51"/>
      <c r="O20" s="53"/>
      <c r="P20" s="51"/>
      <c r="Q20" s="51">
        <f>SUBTOTAL(9,Q19:Q19)</f>
        <v>0.01094</v>
      </c>
      <c r="R20" s="51"/>
      <c r="S20" s="53"/>
      <c r="T20" s="51"/>
      <c r="U20" s="51"/>
      <c r="V20" s="53"/>
      <c r="Z20" s="51"/>
      <c r="AA20" s="51"/>
      <c r="AD20" s="51"/>
      <c r="AE20" s="55"/>
    </row>
    <row r="21" spans="1:31" s="49" customFormat="1" ht="12.75" outlineLevel="2">
      <c r="A21" s="49" t="s">
        <v>84</v>
      </c>
      <c r="B21" s="49" t="s">
        <v>85</v>
      </c>
      <c r="C21" s="49" t="s">
        <v>86</v>
      </c>
      <c r="G21" s="50">
        <v>42908</v>
      </c>
      <c r="H21" s="50">
        <v>42906</v>
      </c>
      <c r="I21" s="50">
        <v>42913</v>
      </c>
      <c r="J21" s="51">
        <f>+K21+L21+M21</f>
        <v>0.05542999999999999</v>
      </c>
      <c r="K21" s="52"/>
      <c r="L21" s="52"/>
      <c r="M21" s="51">
        <f>+N21+O21+V21+Z21+AB21+AD21</f>
        <v>0.05542999999999999</v>
      </c>
      <c r="N21" s="51">
        <v>0.05542999999999999</v>
      </c>
      <c r="O21" s="53"/>
      <c r="P21" s="51"/>
      <c r="Q21" s="51">
        <f>+N21+O21+P21</f>
        <v>0.05542999999999999</v>
      </c>
      <c r="R21" s="51">
        <f>N21*0.0278</f>
        <v>0.0015409539999999998</v>
      </c>
      <c r="S21" s="53"/>
      <c r="T21" s="51"/>
      <c r="U21" s="51">
        <f>+R21+S21+T21</f>
        <v>0.0015409539999999998</v>
      </c>
      <c r="V21" s="53"/>
      <c r="Z21" s="51"/>
      <c r="AA21" s="51"/>
      <c r="AD21" s="51"/>
      <c r="AE21" s="55"/>
    </row>
    <row r="22" spans="1:31" s="49" customFormat="1" ht="12.75" outlineLevel="1">
      <c r="A22" s="60" t="s">
        <v>276</v>
      </c>
      <c r="G22" s="50"/>
      <c r="H22" s="50"/>
      <c r="I22" s="50"/>
      <c r="J22" s="51"/>
      <c r="K22" s="52"/>
      <c r="L22" s="52"/>
      <c r="M22" s="51">
        <f>SUBTOTAL(9,M21:M21)</f>
        <v>0.05542999999999999</v>
      </c>
      <c r="N22" s="51"/>
      <c r="O22" s="53"/>
      <c r="P22" s="51"/>
      <c r="Q22" s="51">
        <f>SUBTOTAL(9,Q21:Q21)</f>
        <v>0.05542999999999999</v>
      </c>
      <c r="R22" s="51"/>
      <c r="S22" s="53"/>
      <c r="T22" s="51"/>
      <c r="U22" s="51"/>
      <c r="V22" s="53"/>
      <c r="Z22" s="51"/>
      <c r="AA22" s="51"/>
      <c r="AD22" s="51"/>
      <c r="AE22" s="55"/>
    </row>
    <row r="23" spans="1:31" s="49" customFormat="1" ht="12.75" outlineLevel="2">
      <c r="A23" s="49" t="s">
        <v>87</v>
      </c>
      <c r="B23" s="49" t="s">
        <v>88</v>
      </c>
      <c r="C23" s="49" t="s">
        <v>89</v>
      </c>
      <c r="G23" s="50">
        <v>42908</v>
      </c>
      <c r="H23" s="50">
        <v>42906</v>
      </c>
      <c r="I23" s="50">
        <v>42913</v>
      </c>
      <c r="J23" s="51">
        <f>+K23+L23+M23</f>
        <v>0.015599999999999996</v>
      </c>
      <c r="K23" s="52"/>
      <c r="L23" s="52"/>
      <c r="M23" s="51">
        <f>+N23+O23+V23+Z23+AB23+AD23</f>
        <v>0.015599999999999996</v>
      </c>
      <c r="N23" s="51">
        <v>0.015599999999999996</v>
      </c>
      <c r="O23" s="53"/>
      <c r="P23" s="51"/>
      <c r="Q23" s="51">
        <f>+N23+O23+P23</f>
        <v>0.015599999999999996</v>
      </c>
      <c r="R23" s="51"/>
      <c r="S23" s="53"/>
      <c r="T23" s="51"/>
      <c r="U23" s="51">
        <f>+R23+S23+T23</f>
        <v>0</v>
      </c>
      <c r="V23" s="53"/>
      <c r="Z23" s="51"/>
      <c r="AA23" s="51"/>
      <c r="AD23" s="51"/>
      <c r="AE23" s="55"/>
    </row>
    <row r="24" spans="1:31" s="49" customFormat="1" ht="12.75" outlineLevel="1">
      <c r="A24" s="60" t="s">
        <v>277</v>
      </c>
      <c r="G24" s="50"/>
      <c r="H24" s="50"/>
      <c r="I24" s="50"/>
      <c r="J24" s="51"/>
      <c r="K24" s="52"/>
      <c r="L24" s="52"/>
      <c r="M24" s="51">
        <f>SUBTOTAL(9,M23:M23)</f>
        <v>0.015599999999999996</v>
      </c>
      <c r="N24" s="51"/>
      <c r="O24" s="53"/>
      <c r="P24" s="51"/>
      <c r="Q24" s="51">
        <f>SUBTOTAL(9,Q23:Q23)</f>
        <v>0.015599999999999996</v>
      </c>
      <c r="R24" s="51"/>
      <c r="S24" s="53"/>
      <c r="T24" s="51"/>
      <c r="U24" s="51"/>
      <c r="V24" s="53"/>
      <c r="Z24" s="51"/>
      <c r="AA24" s="51"/>
      <c r="AD24" s="51"/>
      <c r="AE24" s="55"/>
    </row>
    <row r="25" spans="1:31" s="49" customFormat="1" ht="12.75" outlineLevel="2">
      <c r="A25" s="49" t="s">
        <v>90</v>
      </c>
      <c r="B25" s="49" t="s">
        <v>91</v>
      </c>
      <c r="C25" s="49" t="s">
        <v>92</v>
      </c>
      <c r="G25" s="50">
        <v>42908</v>
      </c>
      <c r="H25" s="50">
        <v>42906</v>
      </c>
      <c r="I25" s="50">
        <v>42913</v>
      </c>
      <c r="J25" s="51">
        <f>+K25+L25+M25</f>
        <v>0.10369999999999997</v>
      </c>
      <c r="K25" s="52"/>
      <c r="L25" s="52"/>
      <c r="M25" s="51">
        <f>+N25+O25+V25+Z25+AB25+AD25</f>
        <v>0.10369999999999997</v>
      </c>
      <c r="N25" s="51">
        <v>0.10369999999999997</v>
      </c>
      <c r="O25" s="53"/>
      <c r="P25" s="51"/>
      <c r="Q25" s="51">
        <f>+N25+O25+P25</f>
        <v>0.10369999999999997</v>
      </c>
      <c r="R25" s="51"/>
      <c r="S25" s="53"/>
      <c r="T25" s="51"/>
      <c r="U25" s="51">
        <f>+R25+S25+T25</f>
        <v>0</v>
      </c>
      <c r="V25" s="53"/>
      <c r="Z25" s="51"/>
      <c r="AA25" s="51"/>
      <c r="AD25" s="51"/>
      <c r="AE25" s="55"/>
    </row>
    <row r="26" spans="1:31" s="49" customFormat="1" ht="12.75" outlineLevel="1">
      <c r="A26" s="60" t="s">
        <v>278</v>
      </c>
      <c r="G26" s="50"/>
      <c r="H26" s="50"/>
      <c r="I26" s="50"/>
      <c r="J26" s="51"/>
      <c r="K26" s="52"/>
      <c r="L26" s="52"/>
      <c r="M26" s="51">
        <f>SUBTOTAL(9,M25:M25)</f>
        <v>0.10369999999999997</v>
      </c>
      <c r="N26" s="51"/>
      <c r="O26" s="53"/>
      <c r="P26" s="51"/>
      <c r="Q26" s="51">
        <f>SUBTOTAL(9,Q25:Q25)</f>
        <v>0.10369999999999997</v>
      </c>
      <c r="R26" s="51"/>
      <c r="S26" s="53"/>
      <c r="T26" s="51"/>
      <c r="U26" s="51"/>
      <c r="V26" s="53"/>
      <c r="Z26" s="51"/>
      <c r="AA26" s="51"/>
      <c r="AD26" s="51"/>
      <c r="AE26" s="55"/>
    </row>
    <row r="27" spans="1:31" s="49" customFormat="1" ht="12.75" outlineLevel="2">
      <c r="A27" s="49" t="s">
        <v>93</v>
      </c>
      <c r="B27" s="49" t="s">
        <v>94</v>
      </c>
      <c r="C27" s="49" t="s">
        <v>95</v>
      </c>
      <c r="G27" s="50">
        <v>42977</v>
      </c>
      <c r="H27" s="50">
        <v>42978</v>
      </c>
      <c r="I27" s="50">
        <v>42978</v>
      </c>
      <c r="J27" s="51">
        <f>+K27+L27+M27</f>
        <v>3.9705910900000005</v>
      </c>
      <c r="K27" s="52"/>
      <c r="L27" s="52"/>
      <c r="M27" s="51">
        <f>+N27+O27+V27+Z27+AB27+AD27</f>
        <v>3.9705910900000005</v>
      </c>
      <c r="N27" s="51">
        <v>3.9705910900000005</v>
      </c>
      <c r="O27" s="53"/>
      <c r="P27" s="51"/>
      <c r="Q27" s="51">
        <f>+N27+O27+P27</f>
        <v>3.9705910900000005</v>
      </c>
      <c r="R27" s="51"/>
      <c r="S27" s="53"/>
      <c r="T27" s="51"/>
      <c r="U27" s="51">
        <f>+R27+S27+T27</f>
        <v>0</v>
      </c>
      <c r="V27" s="53"/>
      <c r="Z27" s="51"/>
      <c r="AA27" s="51"/>
      <c r="AD27" s="51"/>
      <c r="AE27" s="55"/>
    </row>
    <row r="28" spans="1:31" s="49" customFormat="1" ht="12.75" outlineLevel="1">
      <c r="A28" s="60" t="s">
        <v>279</v>
      </c>
      <c r="G28" s="50"/>
      <c r="H28" s="50"/>
      <c r="I28" s="50"/>
      <c r="J28" s="51"/>
      <c r="K28" s="52"/>
      <c r="L28" s="52"/>
      <c r="M28" s="51">
        <f>SUBTOTAL(9,M27:M27)</f>
        <v>3.9705910900000005</v>
      </c>
      <c r="N28" s="51"/>
      <c r="O28" s="53"/>
      <c r="P28" s="51"/>
      <c r="Q28" s="51">
        <f>SUBTOTAL(9,Q27:Q27)</f>
        <v>3.9705910900000005</v>
      </c>
      <c r="R28" s="51"/>
      <c r="S28" s="53"/>
      <c r="T28" s="51"/>
      <c r="U28" s="51"/>
      <c r="V28" s="53"/>
      <c r="Z28" s="51"/>
      <c r="AA28" s="51"/>
      <c r="AD28" s="51"/>
      <c r="AE28" s="55"/>
    </row>
    <row r="29" spans="1:31" s="49" customFormat="1" ht="12.75" outlineLevel="2">
      <c r="A29" s="49" t="s">
        <v>96</v>
      </c>
      <c r="B29" s="49" t="s">
        <v>97</v>
      </c>
      <c r="C29" s="49" t="s">
        <v>98</v>
      </c>
      <c r="G29" s="50">
        <v>42977</v>
      </c>
      <c r="H29" s="50">
        <v>42978</v>
      </c>
      <c r="I29" s="50">
        <v>42978</v>
      </c>
      <c r="J29" s="51">
        <f>+K29+L29+M29</f>
        <v>3.4461438300000005</v>
      </c>
      <c r="K29" s="52"/>
      <c r="L29" s="52"/>
      <c r="M29" s="51">
        <f>+N29+O29+V29+Z29+AB29+AD29</f>
        <v>3.4461438300000005</v>
      </c>
      <c r="N29" s="51">
        <v>3.4461438300000005</v>
      </c>
      <c r="O29" s="53"/>
      <c r="P29" s="51"/>
      <c r="Q29" s="51">
        <f>+N29+O29+P29</f>
        <v>3.4461438300000005</v>
      </c>
      <c r="R29" s="51"/>
      <c r="S29" s="53"/>
      <c r="T29" s="51"/>
      <c r="U29" s="51">
        <f>+R29+S29+T29</f>
        <v>0</v>
      </c>
      <c r="V29" s="53"/>
      <c r="Z29" s="51"/>
      <c r="AA29" s="51"/>
      <c r="AD29" s="51"/>
      <c r="AE29" s="55"/>
    </row>
    <row r="30" spans="1:31" s="49" customFormat="1" ht="12.75" outlineLevel="1">
      <c r="A30" s="60" t="s">
        <v>280</v>
      </c>
      <c r="G30" s="50"/>
      <c r="H30" s="50"/>
      <c r="I30" s="50"/>
      <c r="J30" s="51"/>
      <c r="K30" s="52"/>
      <c r="L30" s="52"/>
      <c r="M30" s="51">
        <f>SUBTOTAL(9,M29:M29)</f>
        <v>3.4461438300000005</v>
      </c>
      <c r="N30" s="51"/>
      <c r="O30" s="53"/>
      <c r="P30" s="51"/>
      <c r="Q30" s="51">
        <f>SUBTOTAL(9,Q29:Q29)</f>
        <v>3.4461438300000005</v>
      </c>
      <c r="R30" s="51"/>
      <c r="S30" s="53"/>
      <c r="T30" s="51"/>
      <c r="U30" s="51"/>
      <c r="V30" s="53"/>
      <c r="Z30" s="51"/>
      <c r="AA30" s="51"/>
      <c r="AD30" s="51"/>
      <c r="AE30" s="55"/>
    </row>
    <row r="31" spans="1:31" s="49" customFormat="1" ht="12.75" outlineLevel="2">
      <c r="A31" s="49" t="s">
        <v>99</v>
      </c>
      <c r="B31" s="49" t="s">
        <v>100</v>
      </c>
      <c r="C31" s="49" t="s">
        <v>101</v>
      </c>
      <c r="G31" s="50">
        <v>42977</v>
      </c>
      <c r="H31" s="50">
        <v>42978</v>
      </c>
      <c r="I31" s="50">
        <v>42978</v>
      </c>
      <c r="J31" s="51">
        <f>+K31+L31+M31</f>
        <v>4.12503093</v>
      </c>
      <c r="K31" s="52"/>
      <c r="L31" s="52"/>
      <c r="M31" s="51">
        <f>+N31+O31+V31+Z31+AB31+AD31</f>
        <v>4.12503093</v>
      </c>
      <c r="N31" s="51">
        <v>4.12503093</v>
      </c>
      <c r="O31" s="53"/>
      <c r="P31" s="51"/>
      <c r="Q31" s="51">
        <f>+N31+O31+P31</f>
        <v>4.12503093</v>
      </c>
      <c r="R31" s="51"/>
      <c r="S31" s="53"/>
      <c r="T31" s="51"/>
      <c r="U31" s="51">
        <f>+R31+S31+T31</f>
        <v>0</v>
      </c>
      <c r="V31" s="53"/>
      <c r="Z31" s="51"/>
      <c r="AA31" s="51"/>
      <c r="AD31" s="51"/>
      <c r="AE31" s="55"/>
    </row>
    <row r="32" spans="1:31" s="49" customFormat="1" ht="12.75" outlineLevel="1">
      <c r="A32" s="60" t="s">
        <v>281</v>
      </c>
      <c r="G32" s="50"/>
      <c r="H32" s="50"/>
      <c r="I32" s="50"/>
      <c r="J32" s="51"/>
      <c r="K32" s="52"/>
      <c r="L32" s="52"/>
      <c r="M32" s="51">
        <f>SUBTOTAL(9,M31:M31)</f>
        <v>4.12503093</v>
      </c>
      <c r="N32" s="51"/>
      <c r="O32" s="53"/>
      <c r="P32" s="51"/>
      <c r="Q32" s="51">
        <f>SUBTOTAL(9,Q31:Q31)</f>
        <v>4.12503093</v>
      </c>
      <c r="R32" s="51"/>
      <c r="S32" s="53"/>
      <c r="T32" s="51"/>
      <c r="U32" s="51"/>
      <c r="V32" s="53"/>
      <c r="Z32" s="51"/>
      <c r="AA32" s="51"/>
      <c r="AD32" s="51"/>
      <c r="AE32" s="55"/>
    </row>
    <row r="33" spans="1:31" s="49" customFormat="1" ht="12.75" outlineLevel="2">
      <c r="A33" s="49" t="s">
        <v>102</v>
      </c>
      <c r="B33" s="49" t="s">
        <v>103</v>
      </c>
      <c r="C33" s="49" t="s">
        <v>104</v>
      </c>
      <c r="G33" s="50">
        <v>42817</v>
      </c>
      <c r="H33" s="50">
        <v>42815</v>
      </c>
      <c r="I33" s="50">
        <v>42822</v>
      </c>
      <c r="J33" s="51">
        <f>+K33+L33+M33</f>
        <v>0.25250999999999996</v>
      </c>
      <c r="K33" s="52"/>
      <c r="L33" s="52"/>
      <c r="M33" s="51">
        <f>+N33+O33+V33+Z33+AB33+AD33</f>
        <v>0.25250999999999996</v>
      </c>
      <c r="N33" s="51">
        <v>0.25250999999999996</v>
      </c>
      <c r="O33" s="53"/>
      <c r="P33" s="51"/>
      <c r="Q33" s="51">
        <f>+N33+O33+P33</f>
        <v>0.25250999999999996</v>
      </c>
      <c r="R33" s="51">
        <f>N33*0.6559</f>
        <v>0.165621309</v>
      </c>
      <c r="S33" s="53"/>
      <c r="T33" s="51"/>
      <c r="U33" s="51">
        <f>+R33+S33+T33</f>
        <v>0.165621309</v>
      </c>
      <c r="V33" s="53"/>
      <c r="Z33" s="51"/>
      <c r="AA33" s="51"/>
      <c r="AD33" s="51"/>
      <c r="AE33" s="55"/>
    </row>
    <row r="34" spans="1:31" s="49" customFormat="1" ht="12.75" outlineLevel="2">
      <c r="A34" s="49" t="s">
        <v>102</v>
      </c>
      <c r="B34" s="49" t="s">
        <v>103</v>
      </c>
      <c r="C34" s="49" t="s">
        <v>104</v>
      </c>
      <c r="G34" s="50">
        <v>42908</v>
      </c>
      <c r="H34" s="50">
        <v>42906</v>
      </c>
      <c r="I34" s="50">
        <v>42913</v>
      </c>
      <c r="J34" s="51">
        <f>+K34+L34+M34</f>
        <v>0.10643000000000002</v>
      </c>
      <c r="K34" s="52"/>
      <c r="L34" s="52"/>
      <c r="M34" s="51">
        <f>+N34+O34+V34+Z34+AB34+AD34</f>
        <v>0.10643000000000002</v>
      </c>
      <c r="N34" s="51">
        <v>0.10643000000000002</v>
      </c>
      <c r="O34" s="53"/>
      <c r="P34" s="51"/>
      <c r="Q34" s="51">
        <f>+N34+O34+P34</f>
        <v>0.10643000000000002</v>
      </c>
      <c r="R34" s="51">
        <f>N34*0.6559</f>
        <v>0.06980743700000001</v>
      </c>
      <c r="S34" s="53"/>
      <c r="T34" s="51"/>
      <c r="U34" s="51">
        <f>+R34+S34+T34</f>
        <v>0.06980743700000001</v>
      </c>
      <c r="V34" s="53"/>
      <c r="Z34" s="51"/>
      <c r="AA34" s="51"/>
      <c r="AD34" s="51"/>
      <c r="AE34" s="55"/>
    </row>
    <row r="35" spans="1:31" s="49" customFormat="1" ht="12.75" outlineLevel="2">
      <c r="A35" s="49" t="s">
        <v>102</v>
      </c>
      <c r="B35" s="49" t="s">
        <v>103</v>
      </c>
      <c r="C35" s="49" t="s">
        <v>104</v>
      </c>
      <c r="G35" s="50">
        <v>42998</v>
      </c>
      <c r="H35" s="50">
        <v>42997</v>
      </c>
      <c r="I35" s="50">
        <v>43004</v>
      </c>
      <c r="J35" s="51">
        <f>+K35+L35+M35</f>
        <v>0.05913</v>
      </c>
      <c r="K35" s="52"/>
      <c r="L35" s="52"/>
      <c r="M35" s="51">
        <f>+N35+O35+V35+Z35+AB35+AD35</f>
        <v>0.05913</v>
      </c>
      <c r="N35" s="51">
        <v>0.05913</v>
      </c>
      <c r="O35" s="53"/>
      <c r="P35" s="51"/>
      <c r="Q35" s="51">
        <f>+N35+O35+P35</f>
        <v>0.05913</v>
      </c>
      <c r="R35" s="51">
        <f>N35*0.6559</f>
        <v>0.038783367000000006</v>
      </c>
      <c r="S35" s="53"/>
      <c r="T35" s="51"/>
      <c r="U35" s="51">
        <f>+R35+S35+T35</f>
        <v>0.038783367000000006</v>
      </c>
      <c r="V35" s="53"/>
      <c r="Z35" s="51"/>
      <c r="AA35" s="51"/>
      <c r="AD35" s="51"/>
      <c r="AE35" s="55"/>
    </row>
    <row r="36" spans="1:31" s="49" customFormat="1" ht="12.75" outlineLevel="2">
      <c r="A36" s="49" t="s">
        <v>102</v>
      </c>
      <c r="B36" s="49" t="s">
        <v>103</v>
      </c>
      <c r="C36" s="49" t="s">
        <v>104</v>
      </c>
      <c r="G36" s="50">
        <v>43083</v>
      </c>
      <c r="H36" s="50">
        <v>43082</v>
      </c>
      <c r="I36" s="50">
        <v>43089</v>
      </c>
      <c r="J36" s="51">
        <f>+K36+L36+M36</f>
        <v>2.60402</v>
      </c>
      <c r="K36" s="52"/>
      <c r="L36" s="52"/>
      <c r="M36" s="51">
        <f>+N36+O36+V36+Z36+AB36+AD36</f>
        <v>2.60402</v>
      </c>
      <c r="N36" s="51"/>
      <c r="O36" s="53">
        <v>2.60402</v>
      </c>
      <c r="P36" s="51"/>
      <c r="Q36" s="51">
        <f>+N36+O36+P36</f>
        <v>2.60402</v>
      </c>
      <c r="R36" s="51"/>
      <c r="S36" s="53">
        <f>O36*0.6559</f>
        <v>1.707976718</v>
      </c>
      <c r="T36" s="51"/>
      <c r="U36" s="51">
        <f>+R36+S36+T36</f>
        <v>1.707976718</v>
      </c>
      <c r="V36" s="53"/>
      <c r="Z36" s="51"/>
      <c r="AA36" s="51"/>
      <c r="AD36" s="51"/>
      <c r="AE36" s="55"/>
    </row>
    <row r="37" spans="1:31" s="49" customFormat="1" ht="12.75" outlineLevel="2">
      <c r="A37" s="49" t="s">
        <v>102</v>
      </c>
      <c r="B37" s="49" t="s">
        <v>103</v>
      </c>
      <c r="C37" s="49" t="s">
        <v>104</v>
      </c>
      <c r="G37" s="50">
        <v>43089</v>
      </c>
      <c r="H37" s="50">
        <v>43088</v>
      </c>
      <c r="I37" s="50">
        <v>43096</v>
      </c>
      <c r="J37" s="51">
        <f>+K37+L37+M37</f>
        <v>0.22546000000000002</v>
      </c>
      <c r="K37" s="52"/>
      <c r="L37" s="52"/>
      <c r="M37" s="51">
        <f>+N37+O37+V37+Z37+AB37+AD37</f>
        <v>0.22546000000000002</v>
      </c>
      <c r="N37" s="51">
        <v>0.22546000000000002</v>
      </c>
      <c r="O37" s="53"/>
      <c r="P37" s="51"/>
      <c r="Q37" s="51">
        <f>+N37+O37+P37</f>
        <v>0.22546000000000002</v>
      </c>
      <c r="R37" s="51">
        <f>N37*0.6559</f>
        <v>0.14787921400000004</v>
      </c>
      <c r="S37" s="53"/>
      <c r="T37" s="51"/>
      <c r="U37" s="51">
        <f>+R37+S37+T37</f>
        <v>0.14787921400000004</v>
      </c>
      <c r="V37" s="53"/>
      <c r="Z37" s="51"/>
      <c r="AA37" s="51"/>
      <c r="AD37" s="51"/>
      <c r="AE37" s="55"/>
    </row>
    <row r="38" spans="1:31" s="49" customFormat="1" ht="12.75" outlineLevel="1">
      <c r="A38" s="60" t="s">
        <v>282</v>
      </c>
      <c r="G38" s="50"/>
      <c r="H38" s="50"/>
      <c r="I38" s="50"/>
      <c r="J38" s="51"/>
      <c r="K38" s="52"/>
      <c r="L38" s="52"/>
      <c r="M38" s="51">
        <f>SUBTOTAL(9,M33:M37)</f>
        <v>3.24755</v>
      </c>
      <c r="N38" s="51"/>
      <c r="O38" s="53"/>
      <c r="P38" s="51"/>
      <c r="Q38" s="51">
        <f>SUBTOTAL(9,Q33:Q37)</f>
        <v>3.24755</v>
      </c>
      <c r="R38" s="51"/>
      <c r="S38" s="53"/>
      <c r="T38" s="51"/>
      <c r="U38" s="51"/>
      <c r="V38" s="53"/>
      <c r="Z38" s="51"/>
      <c r="AA38" s="51"/>
      <c r="AD38" s="51"/>
      <c r="AE38" s="55"/>
    </row>
    <row r="39" spans="1:31" s="49" customFormat="1" ht="12.75" outlineLevel="2">
      <c r="A39" s="49" t="s">
        <v>105</v>
      </c>
      <c r="B39" s="49" t="s">
        <v>106</v>
      </c>
      <c r="C39" s="49" t="s">
        <v>107</v>
      </c>
      <c r="G39" s="50">
        <v>43089</v>
      </c>
      <c r="H39" s="50">
        <v>43088</v>
      </c>
      <c r="I39" s="50">
        <v>43096</v>
      </c>
      <c r="J39" s="51">
        <f>+K39+L39+M39</f>
        <v>0.022409999999999996</v>
      </c>
      <c r="K39" s="52"/>
      <c r="L39" s="52"/>
      <c r="M39" s="51">
        <f>+N39+O39+V39+Z39+AB39+AD39</f>
        <v>0.022409999999999996</v>
      </c>
      <c r="N39" s="51">
        <v>0.022409999999999996</v>
      </c>
      <c r="O39" s="53"/>
      <c r="P39" s="51"/>
      <c r="Q39" s="51">
        <f>+N39+O39+P39</f>
        <v>0.022409999999999996</v>
      </c>
      <c r="R39" s="51"/>
      <c r="S39" s="53"/>
      <c r="T39" s="51"/>
      <c r="U39" s="51">
        <f>+R39+S39+T39</f>
        <v>0</v>
      </c>
      <c r="V39" s="53"/>
      <c r="Z39" s="51"/>
      <c r="AA39" s="51"/>
      <c r="AD39" s="51"/>
      <c r="AE39" s="55"/>
    </row>
    <row r="40" spans="1:31" s="49" customFormat="1" ht="12.75" outlineLevel="1">
      <c r="A40" s="60" t="s">
        <v>283</v>
      </c>
      <c r="G40" s="50"/>
      <c r="H40" s="50"/>
      <c r="I40" s="50"/>
      <c r="J40" s="51"/>
      <c r="K40" s="52"/>
      <c r="L40" s="52"/>
      <c r="M40" s="51">
        <f>SUBTOTAL(9,M39:M39)</f>
        <v>0.022409999999999996</v>
      </c>
      <c r="N40" s="51"/>
      <c r="O40" s="53"/>
      <c r="P40" s="51"/>
      <c r="Q40" s="51">
        <f>SUBTOTAL(9,Q39:Q39)</f>
        <v>0.022409999999999996</v>
      </c>
      <c r="R40" s="51"/>
      <c r="S40" s="53"/>
      <c r="T40" s="51"/>
      <c r="U40" s="51"/>
      <c r="V40" s="53"/>
      <c r="Z40" s="51"/>
      <c r="AA40" s="51"/>
      <c r="AD40" s="51"/>
      <c r="AE40" s="55"/>
    </row>
    <row r="41" spans="1:31" s="49" customFormat="1" ht="12.75" outlineLevel="2">
      <c r="A41" s="49" t="s">
        <v>108</v>
      </c>
      <c r="B41" s="49" t="s">
        <v>109</v>
      </c>
      <c r="C41" s="49" t="s">
        <v>110</v>
      </c>
      <c r="G41" s="50">
        <v>42908</v>
      </c>
      <c r="H41" s="50">
        <v>42906</v>
      </c>
      <c r="I41" s="50">
        <v>42913</v>
      </c>
      <c r="J41" s="51">
        <f>+K41+L41+M41</f>
        <v>0.018359999999999998</v>
      </c>
      <c r="K41" s="52"/>
      <c r="L41" s="52"/>
      <c r="M41" s="51">
        <f>+N41+O41+V41+Z41+AB41+AD41</f>
        <v>0.018359999999999998</v>
      </c>
      <c r="N41" s="51">
        <v>0.018359999999999998</v>
      </c>
      <c r="O41" s="53"/>
      <c r="P41" s="51"/>
      <c r="Q41" s="51">
        <f>+N41+O41+P41</f>
        <v>0.018359999999999998</v>
      </c>
      <c r="R41" s="51">
        <f>N41*1</f>
        <v>0.018359999999999998</v>
      </c>
      <c r="S41" s="53"/>
      <c r="T41" s="51"/>
      <c r="U41" s="51">
        <f>+R41+S41+T41</f>
        <v>0.018359999999999998</v>
      </c>
      <c r="V41" s="53"/>
      <c r="Z41" s="51"/>
      <c r="AA41" s="51"/>
      <c r="AD41" s="51"/>
      <c r="AE41" s="55"/>
    </row>
    <row r="42" spans="1:31" s="49" customFormat="1" ht="12.75" outlineLevel="2">
      <c r="A42" s="49" t="s">
        <v>108</v>
      </c>
      <c r="B42" s="49" t="s">
        <v>109</v>
      </c>
      <c r="C42" s="49" t="s">
        <v>110</v>
      </c>
      <c r="G42" s="50">
        <v>43089</v>
      </c>
      <c r="H42" s="50">
        <v>43088</v>
      </c>
      <c r="I42" s="50">
        <v>43096</v>
      </c>
      <c r="J42" s="51">
        <f>+K42+L42+M42</f>
        <v>0.07197000000000002</v>
      </c>
      <c r="K42" s="52"/>
      <c r="L42" s="52"/>
      <c r="M42" s="51">
        <f>+N42+O42+V42+Z42+AB42+AD42</f>
        <v>0.07197000000000002</v>
      </c>
      <c r="N42" s="51">
        <v>0.07197000000000002</v>
      </c>
      <c r="O42" s="53"/>
      <c r="P42" s="51"/>
      <c r="Q42" s="51">
        <f>+N42+O42+P42</f>
        <v>0.07197000000000002</v>
      </c>
      <c r="R42" s="51">
        <f>N42*1</f>
        <v>0.07197000000000002</v>
      </c>
      <c r="S42" s="53"/>
      <c r="T42" s="51"/>
      <c r="U42" s="51">
        <f>+R42+S42+T42</f>
        <v>0.07197000000000002</v>
      </c>
      <c r="V42" s="53"/>
      <c r="Z42" s="51"/>
      <c r="AA42" s="51"/>
      <c r="AD42" s="51"/>
      <c r="AE42" s="55"/>
    </row>
    <row r="43" spans="1:31" s="49" customFormat="1" ht="12.75" outlineLevel="1">
      <c r="A43" s="60" t="s">
        <v>284</v>
      </c>
      <c r="G43" s="50"/>
      <c r="H43" s="50"/>
      <c r="I43" s="50"/>
      <c r="J43" s="51"/>
      <c r="K43" s="52"/>
      <c r="L43" s="52"/>
      <c r="M43" s="51">
        <f>SUBTOTAL(9,M41:M42)</f>
        <v>0.09033000000000002</v>
      </c>
      <c r="N43" s="51"/>
      <c r="O43" s="53"/>
      <c r="P43" s="51"/>
      <c r="Q43" s="51">
        <f>SUBTOTAL(9,Q41:Q42)</f>
        <v>0.09033000000000002</v>
      </c>
      <c r="R43" s="51"/>
      <c r="S43" s="53"/>
      <c r="T43" s="51"/>
      <c r="U43" s="51"/>
      <c r="V43" s="53"/>
      <c r="Z43" s="51"/>
      <c r="AA43" s="51"/>
      <c r="AD43" s="51"/>
      <c r="AE43" s="55"/>
    </row>
    <row r="44" spans="1:31" s="49" customFormat="1" ht="12.75" outlineLevel="2">
      <c r="A44" s="49" t="s">
        <v>111</v>
      </c>
      <c r="B44" s="49" t="s">
        <v>112</v>
      </c>
      <c r="C44" s="49" t="s">
        <v>113</v>
      </c>
      <c r="G44" s="50">
        <v>43089</v>
      </c>
      <c r="H44" s="50">
        <v>43088</v>
      </c>
      <c r="I44" s="50">
        <v>43096</v>
      </c>
      <c r="J44" s="51">
        <f>+K44+L44+M44</f>
        <v>0.00447</v>
      </c>
      <c r="K44" s="52"/>
      <c r="L44" s="52"/>
      <c r="M44" s="51">
        <f>+N44+O44+V44+Z44+AB44+AD44</f>
        <v>0.00447</v>
      </c>
      <c r="N44" s="51">
        <v>0.00447</v>
      </c>
      <c r="O44" s="53"/>
      <c r="P44" s="51"/>
      <c r="Q44" s="51">
        <f>+N44+O44+P44</f>
        <v>0.00447</v>
      </c>
      <c r="R44" s="51">
        <f>N44*1</f>
        <v>0.00447</v>
      </c>
      <c r="S44" s="53"/>
      <c r="T44" s="51"/>
      <c r="U44" s="51">
        <f>+R44+S44+T44</f>
        <v>0.00447</v>
      </c>
      <c r="V44" s="53"/>
      <c r="Z44" s="51"/>
      <c r="AA44" s="51"/>
      <c r="AD44" s="51"/>
      <c r="AE44" s="55"/>
    </row>
    <row r="45" spans="1:31" s="49" customFormat="1" ht="12.75" outlineLevel="1">
      <c r="A45" s="60" t="s">
        <v>285</v>
      </c>
      <c r="G45" s="50"/>
      <c r="H45" s="50"/>
      <c r="I45" s="50"/>
      <c r="J45" s="51"/>
      <c r="K45" s="52"/>
      <c r="L45" s="52"/>
      <c r="M45" s="51">
        <f>SUBTOTAL(9,M44:M44)</f>
        <v>0.00447</v>
      </c>
      <c r="N45" s="51"/>
      <c r="O45" s="53"/>
      <c r="P45" s="51"/>
      <c r="Q45" s="51">
        <f>SUBTOTAL(9,Q44:Q44)</f>
        <v>0.00447</v>
      </c>
      <c r="R45" s="51"/>
      <c r="S45" s="53"/>
      <c r="T45" s="51"/>
      <c r="U45" s="51"/>
      <c r="V45" s="53"/>
      <c r="Z45" s="51"/>
      <c r="AA45" s="51"/>
      <c r="AD45" s="51"/>
      <c r="AE45" s="55"/>
    </row>
    <row r="46" spans="1:31" s="49" customFormat="1" ht="12.75" outlineLevel="2">
      <c r="A46" s="49" t="s">
        <v>114</v>
      </c>
      <c r="B46" s="49" t="s">
        <v>115</v>
      </c>
      <c r="C46" s="49" t="s">
        <v>116</v>
      </c>
      <c r="G46" s="50">
        <v>43083</v>
      </c>
      <c r="H46" s="50">
        <v>43082</v>
      </c>
      <c r="I46" s="50">
        <v>43089</v>
      </c>
      <c r="J46" s="51">
        <f>+K46+L46+M46</f>
        <v>0.6306899999999999</v>
      </c>
      <c r="K46" s="52"/>
      <c r="L46" s="52"/>
      <c r="M46" s="51">
        <f>+N46+O46+V46+Z46+AB46+AD46</f>
        <v>0.6306899999999999</v>
      </c>
      <c r="N46" s="51"/>
      <c r="O46" s="53">
        <v>0.6306899999999999</v>
      </c>
      <c r="P46" s="51"/>
      <c r="Q46" s="51">
        <f>+N46+O46+P46</f>
        <v>0.6306899999999999</v>
      </c>
      <c r="R46" s="51"/>
      <c r="S46" s="53">
        <f>O46*0.1406</f>
        <v>0.08867501399999998</v>
      </c>
      <c r="T46" s="51"/>
      <c r="U46" s="51">
        <f>+R46+S46+T46</f>
        <v>0.08867501399999998</v>
      </c>
      <c r="V46" s="53"/>
      <c r="Z46" s="51"/>
      <c r="AA46" s="51"/>
      <c r="AD46" s="51"/>
      <c r="AE46" s="55"/>
    </row>
    <row r="47" spans="1:31" s="49" customFormat="1" ht="12.75" outlineLevel="2">
      <c r="A47" s="49" t="s">
        <v>114</v>
      </c>
      <c r="B47" s="49" t="s">
        <v>115</v>
      </c>
      <c r="C47" s="49" t="s">
        <v>116</v>
      </c>
      <c r="G47" s="50">
        <v>43089</v>
      </c>
      <c r="H47" s="50">
        <v>43088</v>
      </c>
      <c r="I47" s="50">
        <v>43096</v>
      </c>
      <c r="J47" s="51">
        <f>+K47+L47+M47</f>
        <v>0.018760000000000002</v>
      </c>
      <c r="K47" s="52"/>
      <c r="L47" s="52"/>
      <c r="M47" s="51">
        <f>+N47+O47+V47+Z47+AB47+AD47</f>
        <v>0.018760000000000002</v>
      </c>
      <c r="N47" s="51">
        <v>0.018760000000000002</v>
      </c>
      <c r="O47" s="53"/>
      <c r="P47" s="51"/>
      <c r="Q47" s="51">
        <f>+N47+O47+P47</f>
        <v>0.018760000000000002</v>
      </c>
      <c r="R47" s="51">
        <f>N47*0.1406</f>
        <v>0.0026376560000000004</v>
      </c>
      <c r="S47" s="53"/>
      <c r="T47" s="51"/>
      <c r="U47" s="51">
        <f>+R47+S47+T47</f>
        <v>0.0026376560000000004</v>
      </c>
      <c r="V47" s="53"/>
      <c r="Z47" s="51"/>
      <c r="AA47" s="51"/>
      <c r="AD47" s="51"/>
      <c r="AE47" s="55"/>
    </row>
    <row r="48" spans="1:31" s="49" customFormat="1" ht="12.75" outlineLevel="1">
      <c r="A48" s="60" t="s">
        <v>286</v>
      </c>
      <c r="G48" s="50"/>
      <c r="H48" s="50"/>
      <c r="I48" s="50"/>
      <c r="J48" s="51"/>
      <c r="K48" s="52"/>
      <c r="L48" s="52"/>
      <c r="M48" s="51">
        <f>SUBTOTAL(9,M46:M47)</f>
        <v>0.6494499999999999</v>
      </c>
      <c r="N48" s="51"/>
      <c r="O48" s="53"/>
      <c r="P48" s="51"/>
      <c r="Q48" s="51">
        <f>SUBTOTAL(9,Q46:Q47)</f>
        <v>0.6494499999999999</v>
      </c>
      <c r="R48" s="51"/>
      <c r="S48" s="53"/>
      <c r="T48" s="51"/>
      <c r="U48" s="51"/>
      <c r="V48" s="53"/>
      <c r="Z48" s="51"/>
      <c r="AA48" s="51"/>
      <c r="AD48" s="51"/>
      <c r="AE48" s="55"/>
    </row>
    <row r="49" spans="1:31" s="49" customFormat="1" ht="12.75" outlineLevel="2">
      <c r="A49" s="49" t="s">
        <v>117</v>
      </c>
      <c r="B49" s="49" t="s">
        <v>118</v>
      </c>
      <c r="C49" s="49" t="s">
        <v>119</v>
      </c>
      <c r="G49" s="50">
        <v>43089</v>
      </c>
      <c r="H49" s="50">
        <v>43088</v>
      </c>
      <c r="I49" s="50">
        <v>43096</v>
      </c>
      <c r="J49" s="51">
        <f>+K49+L49+M49</f>
        <v>0.29636999999999997</v>
      </c>
      <c r="K49" s="52"/>
      <c r="L49" s="52"/>
      <c r="M49" s="51">
        <f>+N49+O49+V49+Z49+AB49+AD49</f>
        <v>0.29636999999999997</v>
      </c>
      <c r="N49" s="51">
        <v>0.29636999999999997</v>
      </c>
      <c r="O49" s="53"/>
      <c r="P49" s="51"/>
      <c r="Q49" s="51">
        <f>+N49+O49+P49</f>
        <v>0.29636999999999997</v>
      </c>
      <c r="R49" s="51">
        <f>N49*0.7709</f>
        <v>0.22847163299999998</v>
      </c>
      <c r="S49" s="53"/>
      <c r="T49" s="51"/>
      <c r="U49" s="51">
        <f>+R49+S49+T49</f>
        <v>0.22847163299999998</v>
      </c>
      <c r="V49" s="53"/>
      <c r="Z49" s="51"/>
      <c r="AA49" s="51"/>
      <c r="AD49" s="51"/>
      <c r="AE49" s="55"/>
    </row>
    <row r="50" spans="1:31" s="49" customFormat="1" ht="12.75" outlineLevel="1">
      <c r="A50" s="60" t="s">
        <v>287</v>
      </c>
      <c r="G50" s="50"/>
      <c r="H50" s="50"/>
      <c r="I50" s="50"/>
      <c r="J50" s="51"/>
      <c r="K50" s="52"/>
      <c r="L50" s="52"/>
      <c r="M50" s="51">
        <f>SUBTOTAL(9,M49:M49)</f>
        <v>0.29636999999999997</v>
      </c>
      <c r="N50" s="51"/>
      <c r="O50" s="53"/>
      <c r="P50" s="51"/>
      <c r="Q50" s="51">
        <f>SUBTOTAL(9,Q49:Q49)</f>
        <v>0.29636999999999997</v>
      </c>
      <c r="R50" s="51"/>
      <c r="S50" s="53"/>
      <c r="T50" s="51"/>
      <c r="U50" s="51"/>
      <c r="V50" s="53"/>
      <c r="Z50" s="51"/>
      <c r="AA50" s="51"/>
      <c r="AD50" s="51"/>
      <c r="AE50" s="55"/>
    </row>
    <row r="51" spans="1:31" s="49" customFormat="1" ht="12.75" outlineLevel="2">
      <c r="A51" s="49" t="s">
        <v>120</v>
      </c>
      <c r="B51" s="49" t="s">
        <v>121</v>
      </c>
      <c r="C51" s="49" t="s">
        <v>122</v>
      </c>
      <c r="G51" s="50">
        <v>43083</v>
      </c>
      <c r="H51" s="50">
        <v>43082</v>
      </c>
      <c r="I51" s="50">
        <v>43089</v>
      </c>
      <c r="J51" s="51">
        <f>+K51+L51+M51</f>
        <v>1.5217600000000002</v>
      </c>
      <c r="K51" s="52"/>
      <c r="L51" s="52"/>
      <c r="M51" s="51">
        <f>+N51+O51+V51+Z51+AB51+AD51</f>
        <v>1.5217600000000002</v>
      </c>
      <c r="N51" s="51"/>
      <c r="O51" s="53">
        <v>1.5217600000000002</v>
      </c>
      <c r="P51" s="51"/>
      <c r="Q51" s="51">
        <f>+N51+O51+P51</f>
        <v>1.5217600000000002</v>
      </c>
      <c r="R51" s="51"/>
      <c r="S51" s="53"/>
      <c r="T51" s="51"/>
      <c r="U51" s="51">
        <f>+R51+S51+T51</f>
        <v>0</v>
      </c>
      <c r="V51" s="53"/>
      <c r="Z51" s="51"/>
      <c r="AA51" s="51"/>
      <c r="AD51" s="51"/>
      <c r="AE51" s="55"/>
    </row>
    <row r="52" spans="1:31" s="49" customFormat="1" ht="12.75" outlineLevel="1">
      <c r="A52" s="60" t="s">
        <v>288</v>
      </c>
      <c r="G52" s="50"/>
      <c r="H52" s="50"/>
      <c r="I52" s="50"/>
      <c r="J52" s="51"/>
      <c r="K52" s="52"/>
      <c r="L52" s="52"/>
      <c r="M52" s="51">
        <f>SUBTOTAL(9,M51:M51)</f>
        <v>1.5217600000000002</v>
      </c>
      <c r="N52" s="51"/>
      <c r="O52" s="53"/>
      <c r="P52" s="51"/>
      <c r="Q52" s="51">
        <f>SUBTOTAL(9,Q51:Q51)</f>
        <v>1.5217600000000002</v>
      </c>
      <c r="R52" s="51"/>
      <c r="S52" s="53"/>
      <c r="T52" s="51"/>
      <c r="U52" s="51"/>
      <c r="V52" s="53"/>
      <c r="Z52" s="51"/>
      <c r="AA52" s="51"/>
      <c r="AD52" s="51"/>
      <c r="AE52" s="55"/>
    </row>
    <row r="53" spans="1:31" s="49" customFormat="1" ht="12.75" outlineLevel="2">
      <c r="A53" s="49" t="s">
        <v>123</v>
      </c>
      <c r="B53" s="49" t="s">
        <v>124</v>
      </c>
      <c r="C53" s="49" t="s">
        <v>125</v>
      </c>
      <c r="G53" s="50">
        <v>43083</v>
      </c>
      <c r="H53" s="50">
        <v>43082</v>
      </c>
      <c r="I53" s="50">
        <v>43089</v>
      </c>
      <c r="J53" s="51">
        <f>+K53+L53+M53</f>
        <v>0.34401000000000004</v>
      </c>
      <c r="K53" s="52"/>
      <c r="L53" s="52"/>
      <c r="M53" s="51">
        <f>+N53+O53+V53+Z53+AB53+AD53</f>
        <v>0.34401000000000004</v>
      </c>
      <c r="N53" s="51"/>
      <c r="O53" s="53">
        <v>0.34401000000000004</v>
      </c>
      <c r="P53" s="51"/>
      <c r="Q53" s="51">
        <f>+N53+O53+P53</f>
        <v>0.34401000000000004</v>
      </c>
      <c r="R53" s="51"/>
      <c r="S53" s="53">
        <f>O53*1</f>
        <v>0.34401000000000004</v>
      </c>
      <c r="T53" s="51"/>
      <c r="U53" s="51">
        <f>+R53+S53+T53</f>
        <v>0.34401000000000004</v>
      </c>
      <c r="V53" s="53"/>
      <c r="Z53" s="51"/>
      <c r="AA53" s="51"/>
      <c r="AD53" s="51"/>
      <c r="AE53" s="55"/>
    </row>
    <row r="54" spans="1:31" s="49" customFormat="1" ht="12.75" outlineLevel="2">
      <c r="A54" s="49" t="s">
        <v>123</v>
      </c>
      <c r="B54" s="49" t="s">
        <v>124</v>
      </c>
      <c r="C54" s="49" t="s">
        <v>125</v>
      </c>
      <c r="G54" s="50">
        <v>43089</v>
      </c>
      <c r="H54" s="50">
        <v>43088</v>
      </c>
      <c r="I54" s="50">
        <v>43096</v>
      </c>
      <c r="J54" s="51">
        <f>+K54+L54+M54</f>
        <v>0.6306499999999999</v>
      </c>
      <c r="K54" s="52"/>
      <c r="L54" s="52"/>
      <c r="M54" s="51">
        <f>+N54+O54+V54+Z54+AB54+AD54</f>
        <v>0.6306499999999999</v>
      </c>
      <c r="N54" s="51">
        <v>0.6306499999999999</v>
      </c>
      <c r="O54" s="53"/>
      <c r="P54" s="51"/>
      <c r="Q54" s="51">
        <f>+N54+O54+P54</f>
        <v>0.6306499999999999</v>
      </c>
      <c r="R54" s="51">
        <f>N54*1</f>
        <v>0.6306499999999999</v>
      </c>
      <c r="S54" s="53"/>
      <c r="T54" s="51"/>
      <c r="U54" s="51">
        <f>+R54+S54+T54</f>
        <v>0.6306499999999999</v>
      </c>
      <c r="V54" s="53"/>
      <c r="Z54" s="51"/>
      <c r="AA54" s="51"/>
      <c r="AD54" s="51"/>
      <c r="AE54" s="55"/>
    </row>
    <row r="55" spans="1:31" s="49" customFormat="1" ht="12.75" outlineLevel="1">
      <c r="A55" s="60" t="s">
        <v>289</v>
      </c>
      <c r="G55" s="50"/>
      <c r="H55" s="50"/>
      <c r="I55" s="50"/>
      <c r="J55" s="51"/>
      <c r="K55" s="52"/>
      <c r="L55" s="52"/>
      <c r="M55" s="51">
        <f>SUBTOTAL(9,M53:M54)</f>
        <v>0.97466</v>
      </c>
      <c r="N55" s="51"/>
      <c r="O55" s="53"/>
      <c r="P55" s="51"/>
      <c r="Q55" s="51">
        <f>SUBTOTAL(9,Q53:Q54)</f>
        <v>0.97466</v>
      </c>
      <c r="R55" s="51"/>
      <c r="S55" s="53"/>
      <c r="T55" s="51"/>
      <c r="U55" s="51"/>
      <c r="V55" s="53"/>
      <c r="Z55" s="51"/>
      <c r="AA55" s="51"/>
      <c r="AD55" s="51"/>
      <c r="AE55" s="55"/>
    </row>
    <row r="56" spans="1:31" s="49" customFormat="1" ht="12.75" outlineLevel="2">
      <c r="A56" s="49" t="s">
        <v>126</v>
      </c>
      <c r="B56" s="49" t="s">
        <v>127</v>
      </c>
      <c r="C56" s="49" t="s">
        <v>128</v>
      </c>
      <c r="G56" s="50">
        <v>43083</v>
      </c>
      <c r="H56" s="50">
        <v>43082</v>
      </c>
      <c r="I56" s="50">
        <v>43089</v>
      </c>
      <c r="J56" s="51">
        <f>+K56+L56+M56</f>
        <v>0.22408</v>
      </c>
      <c r="K56" s="52"/>
      <c r="L56" s="52"/>
      <c r="M56" s="51">
        <f>+N56+O56+V56+Z56+AB56+AD56</f>
        <v>0.22408</v>
      </c>
      <c r="N56" s="51"/>
      <c r="O56" s="53">
        <v>0.22408</v>
      </c>
      <c r="P56" s="51"/>
      <c r="Q56" s="51">
        <f>+N56+O56+P56</f>
        <v>0.22408</v>
      </c>
      <c r="R56" s="51"/>
      <c r="S56" s="53">
        <f>O56*0.6812</f>
        <v>0.152643296</v>
      </c>
      <c r="T56" s="51"/>
      <c r="U56" s="51">
        <f>+R56+S56+T56</f>
        <v>0.152643296</v>
      </c>
      <c r="V56" s="53"/>
      <c r="Z56" s="51"/>
      <c r="AA56" s="51"/>
      <c r="AD56" s="51"/>
      <c r="AE56" s="55"/>
    </row>
    <row r="57" spans="1:31" s="49" customFormat="1" ht="12.75" outlineLevel="2">
      <c r="A57" s="49" t="s">
        <v>126</v>
      </c>
      <c r="B57" s="49" t="s">
        <v>127</v>
      </c>
      <c r="C57" s="49" t="s">
        <v>128</v>
      </c>
      <c r="G57" s="50">
        <v>43089</v>
      </c>
      <c r="H57" s="50">
        <v>43088</v>
      </c>
      <c r="I57" s="50">
        <v>43096</v>
      </c>
      <c r="J57" s="51">
        <f>+K57+L57+M57</f>
        <v>0.15353999999999998</v>
      </c>
      <c r="K57" s="52"/>
      <c r="L57" s="52"/>
      <c r="M57" s="51">
        <f>+N57+O57+V57+Z57+AB57+AD57</f>
        <v>0.15353999999999998</v>
      </c>
      <c r="N57" s="51">
        <v>0.15353999999999998</v>
      </c>
      <c r="O57" s="53"/>
      <c r="P57" s="51"/>
      <c r="Q57" s="51">
        <f>+N57+O57+P57</f>
        <v>0.15353999999999998</v>
      </c>
      <c r="R57" s="51">
        <f>N57*0.6812</f>
        <v>0.10459144799999999</v>
      </c>
      <c r="S57" s="53"/>
      <c r="T57" s="51"/>
      <c r="U57" s="51">
        <f>+R57+S57+T57</f>
        <v>0.10459144799999999</v>
      </c>
      <c r="V57" s="53"/>
      <c r="Z57" s="51"/>
      <c r="AA57" s="51"/>
      <c r="AD57" s="51"/>
      <c r="AE57" s="55"/>
    </row>
    <row r="58" spans="1:31" s="49" customFormat="1" ht="12.75" outlineLevel="1">
      <c r="A58" s="60" t="s">
        <v>290</v>
      </c>
      <c r="G58" s="50"/>
      <c r="H58" s="50"/>
      <c r="I58" s="50"/>
      <c r="J58" s="51"/>
      <c r="K58" s="52"/>
      <c r="L58" s="52"/>
      <c r="M58" s="51">
        <f>SUBTOTAL(9,M56:M57)</f>
        <v>0.37761999999999996</v>
      </c>
      <c r="N58" s="51"/>
      <c r="O58" s="53"/>
      <c r="P58" s="51"/>
      <c r="Q58" s="51">
        <f>SUBTOTAL(9,Q56:Q57)</f>
        <v>0.37761999999999996</v>
      </c>
      <c r="R58" s="51"/>
      <c r="S58" s="53"/>
      <c r="T58" s="51"/>
      <c r="U58" s="51"/>
      <c r="V58" s="53"/>
      <c r="Z58" s="51"/>
      <c r="AA58" s="51"/>
      <c r="AD58" s="51"/>
      <c r="AE58" s="55"/>
    </row>
    <row r="59" spans="1:31" s="49" customFormat="1" ht="12.75" outlineLevel="2">
      <c r="A59" s="49" t="s">
        <v>129</v>
      </c>
      <c r="B59" s="49" t="s">
        <v>130</v>
      </c>
      <c r="C59" s="49" t="s">
        <v>131</v>
      </c>
      <c r="G59" s="50">
        <v>43089</v>
      </c>
      <c r="H59" s="50">
        <v>43088</v>
      </c>
      <c r="I59" s="50">
        <v>43096</v>
      </c>
      <c r="J59" s="51">
        <f>+K59+L59+M59</f>
        <v>0.31953</v>
      </c>
      <c r="K59" s="52"/>
      <c r="L59" s="52"/>
      <c r="M59" s="51">
        <f>+N59+O59+V59+Z59+AB59+AD59</f>
        <v>0.31953</v>
      </c>
      <c r="N59" s="51">
        <v>0.31953</v>
      </c>
      <c r="O59" s="53"/>
      <c r="P59" s="51"/>
      <c r="Q59" s="51">
        <f>+N59+O59+P59</f>
        <v>0.31953</v>
      </c>
      <c r="R59" s="51">
        <f>N59*1</f>
        <v>0.31953</v>
      </c>
      <c r="S59" s="53"/>
      <c r="T59" s="51"/>
      <c r="U59" s="51">
        <f>+R59+S59+T59</f>
        <v>0.31953</v>
      </c>
      <c r="V59" s="53"/>
      <c r="Z59" s="51"/>
      <c r="AA59" s="51"/>
      <c r="AD59" s="51"/>
      <c r="AE59" s="55"/>
    </row>
    <row r="60" spans="1:31" s="49" customFormat="1" ht="12.75" outlineLevel="1">
      <c r="A60" s="60" t="s">
        <v>291</v>
      </c>
      <c r="G60" s="50"/>
      <c r="H60" s="50"/>
      <c r="I60" s="50"/>
      <c r="J60" s="51"/>
      <c r="K60" s="52"/>
      <c r="L60" s="52"/>
      <c r="M60" s="51">
        <f>SUBTOTAL(9,M59:M59)</f>
        <v>0.31953</v>
      </c>
      <c r="N60" s="51"/>
      <c r="O60" s="53"/>
      <c r="P60" s="51"/>
      <c r="Q60" s="51">
        <f>SUBTOTAL(9,Q59:Q59)</f>
        <v>0.31953</v>
      </c>
      <c r="R60" s="51"/>
      <c r="S60" s="53"/>
      <c r="T60" s="51"/>
      <c r="U60" s="51"/>
      <c r="V60" s="53"/>
      <c r="Z60" s="51"/>
      <c r="AA60" s="51"/>
      <c r="AD60" s="51"/>
      <c r="AE60" s="55"/>
    </row>
    <row r="61" spans="1:31" s="49" customFormat="1" ht="12.75" outlineLevel="2">
      <c r="A61" s="49" t="s">
        <v>132</v>
      </c>
      <c r="B61" s="49" t="s">
        <v>133</v>
      </c>
      <c r="C61" s="49" t="s">
        <v>134</v>
      </c>
      <c r="G61" s="50">
        <v>42817</v>
      </c>
      <c r="H61" s="50">
        <v>42815</v>
      </c>
      <c r="I61" s="50">
        <v>42822</v>
      </c>
      <c r="J61" s="51">
        <f>+K61+L61+M61</f>
        <v>0.01971</v>
      </c>
      <c r="K61" s="52"/>
      <c r="L61" s="52"/>
      <c r="M61" s="51">
        <f>+N61+O61+V61+Z61+AB61+AD61</f>
        <v>0.01971</v>
      </c>
      <c r="N61" s="51">
        <v>0.01971</v>
      </c>
      <c r="O61" s="53"/>
      <c r="P61" s="51"/>
      <c r="Q61" s="51">
        <f>+N61+O61+P61</f>
        <v>0.01971</v>
      </c>
      <c r="R61" s="51">
        <f>N61*1</f>
        <v>0.01971</v>
      </c>
      <c r="S61" s="53"/>
      <c r="T61" s="51"/>
      <c r="U61" s="51">
        <f>+R61+S61+T61</f>
        <v>0.01971</v>
      </c>
      <c r="V61" s="53"/>
      <c r="Z61" s="51"/>
      <c r="AA61" s="51"/>
      <c r="AD61" s="51"/>
      <c r="AE61" s="55"/>
    </row>
    <row r="62" spans="1:31" s="49" customFormat="1" ht="12.75" outlineLevel="2">
      <c r="A62" s="49" t="s">
        <v>132</v>
      </c>
      <c r="B62" s="49" t="s">
        <v>133</v>
      </c>
      <c r="C62" s="49" t="s">
        <v>134</v>
      </c>
      <c r="G62" s="50">
        <v>42908</v>
      </c>
      <c r="H62" s="50">
        <v>42906</v>
      </c>
      <c r="I62" s="50">
        <v>42913</v>
      </c>
      <c r="J62" s="51">
        <f>+K62+L62+M62</f>
        <v>0.06394999999999999</v>
      </c>
      <c r="K62" s="52"/>
      <c r="L62" s="52"/>
      <c r="M62" s="51">
        <f>+N62+O62+V62+Z62+AB62+AD62</f>
        <v>0.06394999999999999</v>
      </c>
      <c r="N62" s="51">
        <v>0.06394999999999999</v>
      </c>
      <c r="O62" s="53"/>
      <c r="P62" s="51"/>
      <c r="Q62" s="51">
        <f>+N62+O62+P62</f>
        <v>0.06394999999999999</v>
      </c>
      <c r="R62" s="51">
        <f>N62*1</f>
        <v>0.06394999999999999</v>
      </c>
      <c r="S62" s="53"/>
      <c r="T62" s="51"/>
      <c r="U62" s="51">
        <f>+R62+S62+T62</f>
        <v>0.06394999999999999</v>
      </c>
      <c r="V62" s="53"/>
      <c r="Z62" s="51"/>
      <c r="AA62" s="51"/>
      <c r="AD62" s="51"/>
      <c r="AE62" s="55"/>
    </row>
    <row r="63" spans="1:31" s="49" customFormat="1" ht="12.75" outlineLevel="2">
      <c r="A63" s="49" t="s">
        <v>132</v>
      </c>
      <c r="B63" s="49" t="s">
        <v>133</v>
      </c>
      <c r="C63" s="49" t="s">
        <v>134</v>
      </c>
      <c r="G63" s="50">
        <v>43089</v>
      </c>
      <c r="H63" s="50">
        <v>43088</v>
      </c>
      <c r="I63" s="50">
        <v>43096</v>
      </c>
      <c r="J63" s="51">
        <f>+K63+L63+M63</f>
        <v>0.21402</v>
      </c>
      <c r="K63" s="52"/>
      <c r="L63" s="52"/>
      <c r="M63" s="51">
        <f>+N63+O63+V63+Z63+AB63+AD63</f>
        <v>0.21402</v>
      </c>
      <c r="N63" s="51">
        <v>0.21402</v>
      </c>
      <c r="O63" s="53"/>
      <c r="P63" s="51"/>
      <c r="Q63" s="51">
        <f>+N63+O63+P63</f>
        <v>0.21402</v>
      </c>
      <c r="R63" s="51">
        <f>N63*1</f>
        <v>0.21402</v>
      </c>
      <c r="S63" s="53"/>
      <c r="T63" s="51"/>
      <c r="U63" s="51">
        <f>+R63+S63+T63</f>
        <v>0.21402</v>
      </c>
      <c r="V63" s="53"/>
      <c r="Z63" s="51"/>
      <c r="AA63" s="51"/>
      <c r="AD63" s="51"/>
      <c r="AE63" s="55"/>
    </row>
    <row r="64" spans="1:31" s="49" customFormat="1" ht="12.75" outlineLevel="1">
      <c r="A64" s="60" t="s">
        <v>292</v>
      </c>
      <c r="G64" s="50"/>
      <c r="H64" s="50"/>
      <c r="I64" s="50"/>
      <c r="J64" s="51"/>
      <c r="K64" s="52"/>
      <c r="L64" s="52"/>
      <c r="M64" s="51">
        <f>SUBTOTAL(9,M61:M63)</f>
        <v>0.29767999999999994</v>
      </c>
      <c r="N64" s="51"/>
      <c r="O64" s="53"/>
      <c r="P64" s="51"/>
      <c r="Q64" s="51">
        <f>SUBTOTAL(9,Q61:Q63)</f>
        <v>0.29767999999999994</v>
      </c>
      <c r="R64" s="51"/>
      <c r="S64" s="53"/>
      <c r="T64" s="51"/>
      <c r="U64" s="51"/>
      <c r="V64" s="53"/>
      <c r="Z64" s="51"/>
      <c r="AA64" s="51"/>
      <c r="AD64" s="51"/>
      <c r="AE64" s="55"/>
    </row>
    <row r="65" spans="1:31" s="49" customFormat="1" ht="12.75" outlineLevel="2">
      <c r="A65" s="49" t="s">
        <v>135</v>
      </c>
      <c r="B65" s="49" t="s">
        <v>136</v>
      </c>
      <c r="C65" s="49" t="s">
        <v>137</v>
      </c>
      <c r="G65" s="50">
        <v>43083</v>
      </c>
      <c r="H65" s="50">
        <v>43082</v>
      </c>
      <c r="I65" s="50">
        <v>43089</v>
      </c>
      <c r="J65" s="51">
        <f>+K65+L65+M65</f>
        <v>2.1509800000000006</v>
      </c>
      <c r="K65" s="52"/>
      <c r="L65" s="52"/>
      <c r="M65" s="51">
        <f>+N65+O65+V65+Z65+AB65+AD65</f>
        <v>2.1509800000000006</v>
      </c>
      <c r="N65" s="51"/>
      <c r="O65" s="53">
        <v>2.1509800000000006</v>
      </c>
      <c r="P65" s="51"/>
      <c r="Q65" s="51">
        <f>+N65+O65+P65</f>
        <v>2.1509800000000006</v>
      </c>
      <c r="R65" s="51"/>
      <c r="S65" s="53">
        <f>O65*0.0405</f>
        <v>0.08711469000000002</v>
      </c>
      <c r="T65" s="51"/>
      <c r="U65" s="51">
        <f>+R65+S65+T65</f>
        <v>0.08711469000000002</v>
      </c>
      <c r="V65" s="53"/>
      <c r="Z65" s="51"/>
      <c r="AA65" s="51"/>
      <c r="AD65" s="51"/>
      <c r="AE65" s="55"/>
    </row>
    <row r="66" spans="1:31" s="49" customFormat="1" ht="12.75" outlineLevel="2">
      <c r="A66" s="49" t="s">
        <v>135</v>
      </c>
      <c r="B66" s="49" t="s">
        <v>136</v>
      </c>
      <c r="C66" s="49" t="s">
        <v>137</v>
      </c>
      <c r="G66" s="50">
        <v>43089</v>
      </c>
      <c r="H66" s="50">
        <v>43088</v>
      </c>
      <c r="I66" s="50">
        <v>43096</v>
      </c>
      <c r="J66" s="51">
        <f>+K66+L66+M66</f>
        <v>0.07576</v>
      </c>
      <c r="K66" s="52"/>
      <c r="L66" s="52"/>
      <c r="M66" s="51">
        <f>+N66+O66+V66+Z66+AB66+AD66</f>
        <v>0.07576</v>
      </c>
      <c r="N66" s="51">
        <v>0.07576</v>
      </c>
      <c r="O66" s="53"/>
      <c r="P66" s="51"/>
      <c r="Q66" s="51">
        <f>+N66+O66+P66</f>
        <v>0.07576</v>
      </c>
      <c r="R66" s="51">
        <f>N66*0.0405</f>
        <v>0.00306828</v>
      </c>
      <c r="S66" s="53"/>
      <c r="T66" s="51"/>
      <c r="U66" s="51">
        <f>+R66+S66+T66</f>
        <v>0.00306828</v>
      </c>
      <c r="V66" s="53"/>
      <c r="Z66" s="51"/>
      <c r="AA66" s="51"/>
      <c r="AD66" s="51"/>
      <c r="AE66" s="55"/>
    </row>
    <row r="67" spans="1:31" s="49" customFormat="1" ht="12.75" outlineLevel="1">
      <c r="A67" s="60" t="s">
        <v>293</v>
      </c>
      <c r="G67" s="50"/>
      <c r="H67" s="50"/>
      <c r="I67" s="50"/>
      <c r="J67" s="51"/>
      <c r="K67" s="52"/>
      <c r="L67" s="52"/>
      <c r="M67" s="51">
        <f>SUBTOTAL(9,M65:M66)</f>
        <v>2.2267400000000004</v>
      </c>
      <c r="N67" s="51"/>
      <c r="O67" s="53"/>
      <c r="P67" s="51"/>
      <c r="Q67" s="51">
        <f>SUBTOTAL(9,Q65:Q66)</f>
        <v>2.2267400000000004</v>
      </c>
      <c r="R67" s="51"/>
      <c r="S67" s="53"/>
      <c r="T67" s="51"/>
      <c r="U67" s="51"/>
      <c r="V67" s="53"/>
      <c r="Z67" s="51"/>
      <c r="AA67" s="51"/>
      <c r="AD67" s="51"/>
      <c r="AE67" s="55"/>
    </row>
    <row r="68" spans="1:31" s="49" customFormat="1" ht="12.75" outlineLevel="2">
      <c r="A68" s="49" t="s">
        <v>138</v>
      </c>
      <c r="B68" s="49" t="s">
        <v>139</v>
      </c>
      <c r="C68" s="49" t="s">
        <v>140</v>
      </c>
      <c r="G68" s="50">
        <v>43083</v>
      </c>
      <c r="H68" s="50">
        <v>43082</v>
      </c>
      <c r="I68" s="50">
        <v>43089</v>
      </c>
      <c r="J68" s="51">
        <f>+K68+L68+M68</f>
        <v>3.0370700000000004</v>
      </c>
      <c r="K68" s="52"/>
      <c r="L68" s="52"/>
      <c r="M68" s="51">
        <f>+N68+O68+V68+Z68+AB68+AD68</f>
        <v>3.0370700000000004</v>
      </c>
      <c r="N68" s="51"/>
      <c r="O68" s="53">
        <v>3.0370700000000004</v>
      </c>
      <c r="P68" s="51"/>
      <c r="Q68" s="51">
        <f>+N68+O68+P68</f>
        <v>3.0370700000000004</v>
      </c>
      <c r="R68" s="51"/>
      <c r="S68" s="53">
        <f>O68*0.0482</f>
        <v>0.14638677400000003</v>
      </c>
      <c r="T68" s="51"/>
      <c r="U68" s="51">
        <f>+R68+S68+T68</f>
        <v>0.14638677400000003</v>
      </c>
      <c r="V68" s="53"/>
      <c r="Z68" s="51"/>
      <c r="AA68" s="51"/>
      <c r="AD68" s="51"/>
      <c r="AE68" s="55"/>
    </row>
    <row r="69" spans="1:31" s="49" customFormat="1" ht="12.75" outlineLevel="2">
      <c r="A69" s="49" t="s">
        <v>138</v>
      </c>
      <c r="B69" s="49" t="s">
        <v>139</v>
      </c>
      <c r="C69" s="49" t="s">
        <v>140</v>
      </c>
      <c r="G69" s="50">
        <v>43089</v>
      </c>
      <c r="H69" s="50">
        <v>43088</v>
      </c>
      <c r="I69" s="50">
        <v>43096</v>
      </c>
      <c r="J69" s="51">
        <f>+K69+L69+M69</f>
        <v>1.2105</v>
      </c>
      <c r="K69" s="52"/>
      <c r="L69" s="52"/>
      <c r="M69" s="51">
        <f>+N69+O69+V69+Z69+AB69+AD69</f>
        <v>1.2105</v>
      </c>
      <c r="N69" s="51">
        <v>1.2105</v>
      </c>
      <c r="O69" s="53"/>
      <c r="P69" s="51"/>
      <c r="Q69" s="51">
        <f>+N69+O69+P69</f>
        <v>1.2105</v>
      </c>
      <c r="R69" s="51">
        <f>N69*0.0482</f>
        <v>0.0583461</v>
      </c>
      <c r="S69" s="53"/>
      <c r="T69" s="51"/>
      <c r="U69" s="51">
        <f>+R69+S69+T69</f>
        <v>0.0583461</v>
      </c>
      <c r="V69" s="53"/>
      <c r="Z69" s="51"/>
      <c r="AA69" s="51"/>
      <c r="AD69" s="51"/>
      <c r="AE69" s="55"/>
    </row>
    <row r="70" spans="1:31" s="49" customFormat="1" ht="12.75" outlineLevel="1">
      <c r="A70" s="60" t="s">
        <v>294</v>
      </c>
      <c r="G70" s="50"/>
      <c r="H70" s="50"/>
      <c r="I70" s="50"/>
      <c r="J70" s="51"/>
      <c r="K70" s="52"/>
      <c r="L70" s="52"/>
      <c r="M70" s="51">
        <f>SUBTOTAL(9,M68:M69)</f>
        <v>4.2475700000000005</v>
      </c>
      <c r="N70" s="51"/>
      <c r="O70" s="53"/>
      <c r="P70" s="51"/>
      <c r="Q70" s="51">
        <f>SUBTOTAL(9,Q68:Q69)</f>
        <v>4.2475700000000005</v>
      </c>
      <c r="R70" s="51"/>
      <c r="S70" s="53"/>
      <c r="T70" s="51"/>
      <c r="U70" s="51"/>
      <c r="V70" s="53"/>
      <c r="Z70" s="51"/>
      <c r="AA70" s="51"/>
      <c r="AD70" s="51"/>
      <c r="AE70" s="55"/>
    </row>
    <row r="71" spans="1:31" s="49" customFormat="1" ht="12.75" outlineLevel="2">
      <c r="A71" s="49" t="s">
        <v>141</v>
      </c>
      <c r="B71" s="49" t="s">
        <v>142</v>
      </c>
      <c r="C71" s="49" t="s">
        <v>143</v>
      </c>
      <c r="G71" s="50">
        <v>43089</v>
      </c>
      <c r="H71" s="50">
        <v>43088</v>
      </c>
      <c r="I71" s="50">
        <v>43096</v>
      </c>
      <c r="J71" s="51">
        <f>+K71+L71+M71</f>
        <v>0.07745</v>
      </c>
      <c r="K71" s="52"/>
      <c r="L71" s="52"/>
      <c r="M71" s="51">
        <f>+N71+O71+V71+Z71+AB71+AD71</f>
        <v>0.07745</v>
      </c>
      <c r="N71" s="51">
        <v>0.07745</v>
      </c>
      <c r="O71" s="53"/>
      <c r="P71" s="51"/>
      <c r="Q71" s="51">
        <f>+N71+O71+P71</f>
        <v>0.07745</v>
      </c>
      <c r="R71" s="51">
        <f>N71*1</f>
        <v>0.07745</v>
      </c>
      <c r="S71" s="53"/>
      <c r="T71" s="51"/>
      <c r="U71" s="51">
        <f>+R71+S71+T71</f>
        <v>0.07745</v>
      </c>
      <c r="V71" s="53"/>
      <c r="Z71" s="51"/>
      <c r="AA71" s="51"/>
      <c r="AD71" s="51"/>
      <c r="AE71" s="55"/>
    </row>
    <row r="72" spans="1:31" s="49" customFormat="1" ht="12.75" outlineLevel="1">
      <c r="A72" s="60" t="s">
        <v>295</v>
      </c>
      <c r="G72" s="50"/>
      <c r="H72" s="50"/>
      <c r="I72" s="50"/>
      <c r="J72" s="51"/>
      <c r="K72" s="52"/>
      <c r="L72" s="52"/>
      <c r="M72" s="51">
        <f>SUBTOTAL(9,M71:M71)</f>
        <v>0.07745</v>
      </c>
      <c r="N72" s="51"/>
      <c r="O72" s="53"/>
      <c r="P72" s="51"/>
      <c r="Q72" s="51">
        <f>SUBTOTAL(9,Q71:Q71)</f>
        <v>0.07745</v>
      </c>
      <c r="R72" s="51"/>
      <c r="S72" s="53"/>
      <c r="T72" s="51"/>
      <c r="U72" s="51"/>
      <c r="V72" s="53"/>
      <c r="Z72" s="51"/>
      <c r="AA72" s="51"/>
      <c r="AD72" s="51"/>
      <c r="AE72" s="55"/>
    </row>
    <row r="73" spans="1:31" s="49" customFormat="1" ht="12.75" outlineLevel="2">
      <c r="A73" s="49" t="s">
        <v>144</v>
      </c>
      <c r="B73" s="49" t="s">
        <v>145</v>
      </c>
      <c r="C73" s="49" t="s">
        <v>146</v>
      </c>
      <c r="G73" s="50">
        <v>43089</v>
      </c>
      <c r="H73" s="50">
        <v>43088</v>
      </c>
      <c r="I73" s="50">
        <v>43096</v>
      </c>
      <c r="J73" s="51">
        <f>+K73+L73+M73</f>
        <v>0.37642</v>
      </c>
      <c r="K73" s="52"/>
      <c r="L73" s="52"/>
      <c r="M73" s="51">
        <f>+N73+O73+V73+Z73+AB73+AD73</f>
        <v>0.37642</v>
      </c>
      <c r="N73" s="51">
        <v>0.37642</v>
      </c>
      <c r="O73" s="53"/>
      <c r="P73" s="51"/>
      <c r="Q73" s="51">
        <f>+N73+O73+P73</f>
        <v>0.37642</v>
      </c>
      <c r="R73" s="51">
        <f>N73*1</f>
        <v>0.37642</v>
      </c>
      <c r="S73" s="53"/>
      <c r="T73" s="51"/>
      <c r="U73" s="51">
        <f>+R73+S73+T73</f>
        <v>0.37642</v>
      </c>
      <c r="V73" s="53"/>
      <c r="Z73" s="51"/>
      <c r="AA73" s="51"/>
      <c r="AD73" s="51"/>
      <c r="AE73" s="55"/>
    </row>
    <row r="74" spans="1:31" s="49" customFormat="1" ht="12.75" outlineLevel="1">
      <c r="A74" s="60" t="s">
        <v>296</v>
      </c>
      <c r="G74" s="50"/>
      <c r="H74" s="50"/>
      <c r="I74" s="50"/>
      <c r="J74" s="51"/>
      <c r="K74" s="52"/>
      <c r="L74" s="52"/>
      <c r="M74" s="51">
        <f>SUBTOTAL(9,M73:M73)</f>
        <v>0.37642</v>
      </c>
      <c r="N74" s="51"/>
      <c r="O74" s="53"/>
      <c r="P74" s="51"/>
      <c r="Q74" s="51">
        <f>SUBTOTAL(9,Q73:Q73)</f>
        <v>0.37642</v>
      </c>
      <c r="R74" s="51"/>
      <c r="S74" s="53"/>
      <c r="T74" s="51"/>
      <c r="U74" s="51"/>
      <c r="V74" s="53"/>
      <c r="Z74" s="51"/>
      <c r="AA74" s="51"/>
      <c r="AD74" s="51"/>
      <c r="AE74" s="55"/>
    </row>
    <row r="75" spans="1:31" s="49" customFormat="1" ht="12.75" outlineLevel="2">
      <c r="A75" s="49" t="s">
        <v>147</v>
      </c>
      <c r="B75" s="49" t="s">
        <v>148</v>
      </c>
      <c r="C75" s="49" t="s">
        <v>149</v>
      </c>
      <c r="G75" s="50">
        <v>43089</v>
      </c>
      <c r="H75" s="50">
        <v>43088</v>
      </c>
      <c r="I75" s="50">
        <v>43096</v>
      </c>
      <c r="J75" s="51">
        <f>+K75+L75+M75</f>
        <v>0.1435</v>
      </c>
      <c r="K75" s="52"/>
      <c r="L75" s="52"/>
      <c r="M75" s="51">
        <f>+N75+O75+V75+Z75+AB75+AD75</f>
        <v>0.1435</v>
      </c>
      <c r="N75" s="51">
        <v>0.1435</v>
      </c>
      <c r="O75" s="53"/>
      <c r="P75" s="51"/>
      <c r="Q75" s="51">
        <f>+N75+O75+P75</f>
        <v>0.1435</v>
      </c>
      <c r="R75" s="51">
        <f>N75*1</f>
        <v>0.1435</v>
      </c>
      <c r="S75" s="53"/>
      <c r="T75" s="51"/>
      <c r="U75" s="51">
        <f>+R75+S75+T75</f>
        <v>0.1435</v>
      </c>
      <c r="V75" s="53"/>
      <c r="Z75" s="51"/>
      <c r="AA75" s="51"/>
      <c r="AD75" s="51"/>
      <c r="AE75" s="55"/>
    </row>
    <row r="76" spans="1:31" s="49" customFormat="1" ht="12.75" outlineLevel="1">
      <c r="A76" s="60" t="s">
        <v>297</v>
      </c>
      <c r="G76" s="50"/>
      <c r="H76" s="50"/>
      <c r="I76" s="50"/>
      <c r="J76" s="51"/>
      <c r="K76" s="52"/>
      <c r="L76" s="52"/>
      <c r="M76" s="51">
        <f>SUBTOTAL(9,M75:M75)</f>
        <v>0.1435</v>
      </c>
      <c r="N76" s="51"/>
      <c r="O76" s="53"/>
      <c r="P76" s="51"/>
      <c r="Q76" s="51">
        <f>SUBTOTAL(9,Q75:Q75)</f>
        <v>0.1435</v>
      </c>
      <c r="R76" s="51"/>
      <c r="S76" s="53"/>
      <c r="T76" s="51"/>
      <c r="U76" s="51"/>
      <c r="V76" s="53"/>
      <c r="Z76" s="51"/>
      <c r="AA76" s="51"/>
      <c r="AD76" s="51"/>
      <c r="AE76" s="55"/>
    </row>
    <row r="77" spans="1:31" s="49" customFormat="1" ht="12.75" outlineLevel="2">
      <c r="A77" s="49" t="s">
        <v>150</v>
      </c>
      <c r="B77" s="49" t="s">
        <v>151</v>
      </c>
      <c r="C77" s="49" t="s">
        <v>152</v>
      </c>
      <c r="G77" s="50">
        <v>43083</v>
      </c>
      <c r="H77" s="50">
        <v>43082</v>
      </c>
      <c r="I77" s="50">
        <v>43089</v>
      </c>
      <c r="J77" s="51">
        <f>+K77+L77+M77</f>
        <v>0.01573</v>
      </c>
      <c r="K77" s="52"/>
      <c r="L77" s="52"/>
      <c r="M77" s="51">
        <f>+N77+O77+V77+Z77+AB77+AD77</f>
        <v>0.01573</v>
      </c>
      <c r="N77" s="51"/>
      <c r="O77" s="53">
        <v>0.01573</v>
      </c>
      <c r="P77" s="51"/>
      <c r="Q77" s="51">
        <f>+N77+O77+P77</f>
        <v>0.01573</v>
      </c>
      <c r="R77" s="51"/>
      <c r="S77" s="53">
        <f>O77*0.8219</f>
        <v>0.012928487</v>
      </c>
      <c r="T77" s="51"/>
      <c r="U77" s="51">
        <f>+R77+S77+T77</f>
        <v>0.012928487</v>
      </c>
      <c r="V77" s="53"/>
      <c r="Z77" s="51"/>
      <c r="AA77" s="51"/>
      <c r="AD77" s="51"/>
      <c r="AE77" s="55"/>
    </row>
    <row r="78" spans="1:31" s="49" customFormat="1" ht="12.75" outlineLevel="2">
      <c r="A78" s="49" t="s">
        <v>150</v>
      </c>
      <c r="B78" s="49" t="s">
        <v>151</v>
      </c>
      <c r="C78" s="49" t="s">
        <v>152</v>
      </c>
      <c r="G78" s="50">
        <v>43089</v>
      </c>
      <c r="H78" s="50">
        <v>43088</v>
      </c>
      <c r="I78" s="50">
        <v>43096</v>
      </c>
      <c r="J78" s="51">
        <f>+K78+L78+M78</f>
        <v>0.07013000000000001</v>
      </c>
      <c r="K78" s="52"/>
      <c r="L78" s="52"/>
      <c r="M78" s="51">
        <f>+N78+O78+V78+Z78+AB78+AD78</f>
        <v>0.07013000000000001</v>
      </c>
      <c r="N78" s="51">
        <v>0.07013000000000001</v>
      </c>
      <c r="O78" s="53"/>
      <c r="P78" s="51"/>
      <c r="Q78" s="51">
        <f>+N78+O78+P78</f>
        <v>0.07013000000000001</v>
      </c>
      <c r="R78" s="51">
        <f>N78*0.8219</f>
        <v>0.05763984700000001</v>
      </c>
      <c r="S78" s="53"/>
      <c r="T78" s="51"/>
      <c r="U78" s="51">
        <f>+R78+S78+T78</f>
        <v>0.05763984700000001</v>
      </c>
      <c r="V78" s="53"/>
      <c r="Z78" s="51"/>
      <c r="AA78" s="51"/>
      <c r="AD78" s="51"/>
      <c r="AE78" s="55"/>
    </row>
    <row r="79" spans="1:31" s="49" customFormat="1" ht="12.75" outlineLevel="1">
      <c r="A79" s="60" t="s">
        <v>298</v>
      </c>
      <c r="G79" s="50"/>
      <c r="H79" s="50"/>
      <c r="I79" s="50"/>
      <c r="J79" s="51"/>
      <c r="K79" s="52"/>
      <c r="L79" s="52"/>
      <c r="M79" s="51">
        <f>SUBTOTAL(9,M77:M78)</f>
        <v>0.08586000000000002</v>
      </c>
      <c r="N79" s="51"/>
      <c r="O79" s="53"/>
      <c r="P79" s="51"/>
      <c r="Q79" s="51">
        <f>SUBTOTAL(9,Q77:Q78)</f>
        <v>0.08586000000000002</v>
      </c>
      <c r="R79" s="51"/>
      <c r="S79" s="53"/>
      <c r="T79" s="51"/>
      <c r="U79" s="51"/>
      <c r="V79" s="53"/>
      <c r="Z79" s="51"/>
      <c r="AA79" s="51"/>
      <c r="AD79" s="51"/>
      <c r="AE79" s="55"/>
    </row>
    <row r="80" spans="1:31" s="49" customFormat="1" ht="12.75" outlineLevel="2">
      <c r="A80" s="49" t="s">
        <v>153</v>
      </c>
      <c r="B80" s="49" t="s">
        <v>154</v>
      </c>
      <c r="C80" s="49" t="s">
        <v>155</v>
      </c>
      <c r="G80" s="50">
        <v>43083</v>
      </c>
      <c r="H80" s="50">
        <v>43082</v>
      </c>
      <c r="I80" s="50">
        <v>43089</v>
      </c>
      <c r="J80" s="51">
        <f>+K80+L80+M80</f>
        <v>1.1524999999999999</v>
      </c>
      <c r="K80" s="52"/>
      <c r="L80" s="52"/>
      <c r="M80" s="51">
        <f>+N80+O80+V80+Z80+AB80+AD80</f>
        <v>1.1524999999999999</v>
      </c>
      <c r="N80" s="51"/>
      <c r="O80" s="53">
        <v>0.98815</v>
      </c>
      <c r="P80" s="51"/>
      <c r="Q80" s="51">
        <f>+N80+O80+P80</f>
        <v>0.98815</v>
      </c>
      <c r="R80" s="51"/>
      <c r="S80" s="53">
        <f>O80*0.0248</f>
        <v>0.02450612</v>
      </c>
      <c r="T80" s="51"/>
      <c r="U80" s="51">
        <f>+R80+S80+T80</f>
        <v>0.02450612</v>
      </c>
      <c r="V80" s="53">
        <v>0.16435</v>
      </c>
      <c r="Z80" s="51"/>
      <c r="AA80" s="51"/>
      <c r="AD80" s="51"/>
      <c r="AE80" s="55"/>
    </row>
    <row r="81" spans="1:31" s="49" customFormat="1" ht="12.75" outlineLevel="1">
      <c r="A81" s="60" t="s">
        <v>299</v>
      </c>
      <c r="G81" s="50"/>
      <c r="H81" s="50"/>
      <c r="I81" s="50"/>
      <c r="J81" s="51"/>
      <c r="K81" s="52"/>
      <c r="L81" s="52"/>
      <c r="M81" s="51">
        <f>SUBTOTAL(9,M80:M80)</f>
        <v>1.1524999999999999</v>
      </c>
      <c r="N81" s="51"/>
      <c r="O81" s="53"/>
      <c r="P81" s="51"/>
      <c r="Q81" s="51">
        <f>SUBTOTAL(9,Q80:Q80)</f>
        <v>0.98815</v>
      </c>
      <c r="R81" s="51"/>
      <c r="S81" s="53"/>
      <c r="T81" s="51"/>
      <c r="U81" s="51"/>
      <c r="V81" s="53"/>
      <c r="Z81" s="51"/>
      <c r="AA81" s="51"/>
      <c r="AD81" s="51"/>
      <c r="AE81" s="55"/>
    </row>
    <row r="82" spans="1:31" s="49" customFormat="1" ht="12.75" outlineLevel="2">
      <c r="A82" s="49" t="s">
        <v>156</v>
      </c>
      <c r="B82" s="49" t="s">
        <v>157</v>
      </c>
      <c r="C82" s="49" t="s">
        <v>158</v>
      </c>
      <c r="G82" s="50">
        <v>43083</v>
      </c>
      <c r="H82" s="50">
        <v>43082</v>
      </c>
      <c r="I82" s="50">
        <v>43089</v>
      </c>
      <c r="J82" s="51">
        <f>+K82+L82+M82</f>
        <v>0.08780000000000002</v>
      </c>
      <c r="K82" s="52"/>
      <c r="L82" s="52"/>
      <c r="M82" s="51">
        <f>+N82+O82+V82+Z82+AB82+AD82</f>
        <v>0.08780000000000002</v>
      </c>
      <c r="N82" s="51"/>
      <c r="O82" s="53">
        <v>0.08780000000000002</v>
      </c>
      <c r="P82" s="51"/>
      <c r="Q82" s="51">
        <f>+N82+O82+P82</f>
        <v>0.08780000000000002</v>
      </c>
      <c r="R82" s="51"/>
      <c r="S82" s="53">
        <f>O82*0.3847</f>
        <v>0.03377666000000001</v>
      </c>
      <c r="T82" s="51"/>
      <c r="U82" s="51">
        <f>+R82+S82+T82</f>
        <v>0.03377666000000001</v>
      </c>
      <c r="V82" s="53"/>
      <c r="Z82" s="51"/>
      <c r="AA82" s="51"/>
      <c r="AD82" s="51"/>
      <c r="AE82" s="55"/>
    </row>
    <row r="83" spans="1:31" s="49" customFormat="1" ht="12.75" outlineLevel="2">
      <c r="A83" s="49" t="s">
        <v>156</v>
      </c>
      <c r="B83" s="49" t="s">
        <v>157</v>
      </c>
      <c r="C83" s="49" t="s">
        <v>158</v>
      </c>
      <c r="G83" s="50">
        <v>43089</v>
      </c>
      <c r="H83" s="50">
        <v>43088</v>
      </c>
      <c r="I83" s="50">
        <v>43096</v>
      </c>
      <c r="J83" s="51">
        <f>+K83+L83+M83</f>
        <v>0.12073999999999999</v>
      </c>
      <c r="K83" s="52"/>
      <c r="L83" s="52"/>
      <c r="M83" s="51">
        <f>+N83+O83+V83+Z83+AB83+AD83</f>
        <v>0.12073999999999999</v>
      </c>
      <c r="N83" s="51">
        <v>0.12073999999999999</v>
      </c>
      <c r="O83" s="53"/>
      <c r="P83" s="51"/>
      <c r="Q83" s="51">
        <f>+N83+O83+P83</f>
        <v>0.12073999999999999</v>
      </c>
      <c r="R83" s="51">
        <f>N83*0.3847</f>
        <v>0.04644867799999999</v>
      </c>
      <c r="S83" s="53"/>
      <c r="T83" s="51"/>
      <c r="U83" s="51">
        <f>+R83+S83+T83</f>
        <v>0.04644867799999999</v>
      </c>
      <c r="V83" s="53"/>
      <c r="Z83" s="51"/>
      <c r="AA83" s="51"/>
      <c r="AD83" s="51"/>
      <c r="AE83" s="55"/>
    </row>
    <row r="84" spans="1:31" s="49" customFormat="1" ht="12.75" outlineLevel="1">
      <c r="A84" s="60" t="s">
        <v>300</v>
      </c>
      <c r="G84" s="50"/>
      <c r="H84" s="50"/>
      <c r="I84" s="50"/>
      <c r="J84" s="51"/>
      <c r="K84" s="52"/>
      <c r="L84" s="52"/>
      <c r="M84" s="51">
        <f>SUBTOTAL(9,M82:M83)</f>
        <v>0.20854</v>
      </c>
      <c r="N84" s="51"/>
      <c r="O84" s="53"/>
      <c r="P84" s="51"/>
      <c r="Q84" s="51">
        <f>SUBTOTAL(9,Q82:Q83)</f>
        <v>0.20854</v>
      </c>
      <c r="R84" s="51"/>
      <c r="S84" s="53"/>
      <c r="T84" s="51"/>
      <c r="U84" s="51"/>
      <c r="V84" s="53"/>
      <c r="Z84" s="51"/>
      <c r="AA84" s="51"/>
      <c r="AD84" s="51"/>
      <c r="AE84" s="55"/>
    </row>
    <row r="85" spans="1:31" s="49" customFormat="1" ht="12.75" outlineLevel="2">
      <c r="A85" s="49" t="s">
        <v>159</v>
      </c>
      <c r="B85" s="49" t="s">
        <v>160</v>
      </c>
      <c r="C85" s="49" t="s">
        <v>161</v>
      </c>
      <c r="G85" s="50">
        <v>43089</v>
      </c>
      <c r="H85" s="50">
        <v>43088</v>
      </c>
      <c r="I85" s="50">
        <v>43096</v>
      </c>
      <c r="J85" s="51">
        <f>+K85+L85+M85</f>
        <v>0.13983</v>
      </c>
      <c r="K85" s="52"/>
      <c r="L85" s="52"/>
      <c r="M85" s="51">
        <f>+N85+O85+V85+Z85+AB85+AD85</f>
        <v>0.13983</v>
      </c>
      <c r="N85" s="51">
        <v>0.13983</v>
      </c>
      <c r="O85" s="53"/>
      <c r="P85" s="51"/>
      <c r="Q85" s="51">
        <f>+N85+O85+P85</f>
        <v>0.13983</v>
      </c>
      <c r="R85" s="51">
        <f>N85*1</f>
        <v>0.13983</v>
      </c>
      <c r="S85" s="53"/>
      <c r="T85" s="51"/>
      <c r="U85" s="51">
        <f>+R85+S85+T85</f>
        <v>0.13983</v>
      </c>
      <c r="V85" s="53"/>
      <c r="Z85" s="51"/>
      <c r="AA85" s="51"/>
      <c r="AD85" s="51"/>
      <c r="AE85" s="55"/>
    </row>
    <row r="86" spans="1:31" s="49" customFormat="1" ht="12.75" outlineLevel="1">
      <c r="A86" s="60" t="s">
        <v>301</v>
      </c>
      <c r="G86" s="50"/>
      <c r="H86" s="50"/>
      <c r="I86" s="50"/>
      <c r="J86" s="51"/>
      <c r="K86" s="52"/>
      <c r="L86" s="52"/>
      <c r="M86" s="51">
        <f>SUBTOTAL(9,M85:M85)</f>
        <v>0.13983</v>
      </c>
      <c r="N86" s="51"/>
      <c r="O86" s="53"/>
      <c r="P86" s="51"/>
      <c r="Q86" s="51">
        <f>SUBTOTAL(9,Q85:Q85)</f>
        <v>0.13983</v>
      </c>
      <c r="R86" s="51"/>
      <c r="S86" s="53"/>
      <c r="T86" s="51"/>
      <c r="U86" s="51"/>
      <c r="V86" s="53"/>
      <c r="Z86" s="51"/>
      <c r="AA86" s="51"/>
      <c r="AD86" s="51"/>
      <c r="AE86" s="55"/>
    </row>
    <row r="87" spans="1:31" s="49" customFormat="1" ht="12.75" outlineLevel="2">
      <c r="A87" s="49" t="s">
        <v>162</v>
      </c>
      <c r="B87" s="49" t="s">
        <v>163</v>
      </c>
      <c r="C87" s="49" t="s">
        <v>164</v>
      </c>
      <c r="E87" s="49" t="s">
        <v>273</v>
      </c>
      <c r="G87" s="50">
        <v>42817</v>
      </c>
      <c r="H87" s="50">
        <v>42815</v>
      </c>
      <c r="I87" s="50">
        <v>42822</v>
      </c>
      <c r="J87" s="51">
        <f>+K87+L87+M87</f>
        <v>0.02253</v>
      </c>
      <c r="K87" s="52"/>
      <c r="L87" s="52"/>
      <c r="M87" s="51">
        <f>+N87+O87+V87+Z87+AB87+AD87</f>
        <v>0.02253</v>
      </c>
      <c r="N87" s="51">
        <f>0.02253-Z87</f>
        <v>0.013227380000000002</v>
      </c>
      <c r="O87" s="53"/>
      <c r="P87" s="51"/>
      <c r="Q87" s="51">
        <f>+N87+O87+P87</f>
        <v>0.013227380000000002</v>
      </c>
      <c r="R87" s="51">
        <f>N87*1</f>
        <v>0.013227380000000002</v>
      </c>
      <c r="S87" s="53"/>
      <c r="T87" s="51"/>
      <c r="U87" s="51">
        <f>+R87+S87+T87</f>
        <v>0.013227380000000002</v>
      </c>
      <c r="V87" s="53"/>
      <c r="Z87" s="51">
        <v>0.00930262</v>
      </c>
      <c r="AA87" s="51"/>
      <c r="AD87" s="51"/>
      <c r="AE87" s="55"/>
    </row>
    <row r="88" spans="1:31" s="49" customFormat="1" ht="12.75" outlineLevel="1">
      <c r="A88" s="60" t="s">
        <v>302</v>
      </c>
      <c r="G88" s="50"/>
      <c r="H88" s="50"/>
      <c r="I88" s="50"/>
      <c r="J88" s="51"/>
      <c r="K88" s="52"/>
      <c r="L88" s="52"/>
      <c r="M88" s="51">
        <f>SUBTOTAL(9,M87:M87)</f>
        <v>0.02253</v>
      </c>
      <c r="N88" s="51"/>
      <c r="O88" s="53"/>
      <c r="P88" s="51"/>
      <c r="Q88" s="51">
        <f>SUBTOTAL(9,Q87:Q87)</f>
        <v>0.013227380000000002</v>
      </c>
      <c r="R88" s="51"/>
      <c r="S88" s="53"/>
      <c r="T88" s="51"/>
      <c r="U88" s="51"/>
      <c r="V88" s="53"/>
      <c r="Z88" s="51"/>
      <c r="AA88" s="51"/>
      <c r="AD88" s="51"/>
      <c r="AE88" s="55"/>
    </row>
    <row r="89" spans="1:31" s="49" customFormat="1" ht="12.75" outlineLevel="2">
      <c r="A89" s="49" t="s">
        <v>165</v>
      </c>
      <c r="B89" s="49" t="s">
        <v>166</v>
      </c>
      <c r="C89" s="49" t="s">
        <v>167</v>
      </c>
      <c r="G89" s="50">
        <v>43083</v>
      </c>
      <c r="H89" s="50">
        <v>43082</v>
      </c>
      <c r="I89" s="50">
        <v>43089</v>
      </c>
      <c r="J89" s="51">
        <f>+K89+L89+M89</f>
        <v>1.17221</v>
      </c>
      <c r="K89" s="52"/>
      <c r="L89" s="52"/>
      <c r="M89" s="51">
        <f>+N89+O89+V89+Z89+AB89+AD89</f>
        <v>1.17221</v>
      </c>
      <c r="N89" s="51"/>
      <c r="O89" s="53">
        <v>1.17221</v>
      </c>
      <c r="P89" s="51"/>
      <c r="Q89" s="51">
        <f>+N89+O89+P89</f>
        <v>1.17221</v>
      </c>
      <c r="R89" s="51"/>
      <c r="S89" s="53">
        <f>O89*0.0567</f>
        <v>0.066464307</v>
      </c>
      <c r="T89" s="51"/>
      <c r="U89" s="51">
        <f>+R89+S89+T89</f>
        <v>0.066464307</v>
      </c>
      <c r="V89" s="53"/>
      <c r="Z89" s="51"/>
      <c r="AA89" s="51"/>
      <c r="AD89" s="51"/>
      <c r="AE89" s="55"/>
    </row>
    <row r="90" spans="1:31" s="49" customFormat="1" ht="12.75" outlineLevel="2">
      <c r="A90" s="49" t="s">
        <v>165</v>
      </c>
      <c r="B90" s="49" t="s">
        <v>166</v>
      </c>
      <c r="C90" s="49" t="s">
        <v>167</v>
      </c>
      <c r="G90" s="50">
        <v>43089</v>
      </c>
      <c r="H90" s="50">
        <v>43088</v>
      </c>
      <c r="I90" s="50">
        <v>43096</v>
      </c>
      <c r="J90" s="51">
        <f>+K90+L90+M90</f>
        <v>0.06882999999999999</v>
      </c>
      <c r="K90" s="52"/>
      <c r="L90" s="52"/>
      <c r="M90" s="51">
        <f>+N90+O90+V90+Z90+AB90+AD90</f>
        <v>0.06882999999999999</v>
      </c>
      <c r="N90" s="51">
        <v>0.06882999999999999</v>
      </c>
      <c r="O90" s="53"/>
      <c r="P90" s="51"/>
      <c r="Q90" s="51">
        <f>+N90+O90+P90</f>
        <v>0.06882999999999999</v>
      </c>
      <c r="R90" s="51">
        <f>N90*0.0567</f>
        <v>0.0039026609999999995</v>
      </c>
      <c r="S90" s="53"/>
      <c r="T90" s="51"/>
      <c r="U90" s="51">
        <f>+R90+S90+T90</f>
        <v>0.0039026609999999995</v>
      </c>
      <c r="V90" s="53"/>
      <c r="Z90" s="51"/>
      <c r="AA90" s="51"/>
      <c r="AD90" s="51"/>
      <c r="AE90" s="55"/>
    </row>
    <row r="91" spans="1:31" s="49" customFormat="1" ht="12.75" outlineLevel="1">
      <c r="A91" s="60" t="s">
        <v>303</v>
      </c>
      <c r="G91" s="50"/>
      <c r="H91" s="50"/>
      <c r="I91" s="50"/>
      <c r="J91" s="51"/>
      <c r="K91" s="52"/>
      <c r="L91" s="52"/>
      <c r="M91" s="51">
        <f>SUBTOTAL(9,M89:M90)</f>
        <v>1.24104</v>
      </c>
      <c r="N91" s="51"/>
      <c r="O91" s="53"/>
      <c r="P91" s="51"/>
      <c r="Q91" s="51">
        <f>SUBTOTAL(9,Q89:Q90)</f>
        <v>1.24104</v>
      </c>
      <c r="R91" s="51"/>
      <c r="S91" s="53"/>
      <c r="T91" s="51"/>
      <c r="U91" s="51"/>
      <c r="V91" s="53"/>
      <c r="Z91" s="51"/>
      <c r="AA91" s="51"/>
      <c r="AD91" s="51"/>
      <c r="AE91" s="55"/>
    </row>
    <row r="92" spans="1:31" s="49" customFormat="1" ht="12.75" outlineLevel="2">
      <c r="A92" s="49" t="s">
        <v>168</v>
      </c>
      <c r="B92" s="49" t="s">
        <v>169</v>
      </c>
      <c r="C92" s="49" t="s">
        <v>170</v>
      </c>
      <c r="G92" s="50">
        <v>43089</v>
      </c>
      <c r="H92" s="50">
        <v>43088</v>
      </c>
      <c r="I92" s="50">
        <v>43096</v>
      </c>
      <c r="J92" s="51">
        <f>+K92+L92+M92</f>
        <v>0.31548</v>
      </c>
      <c r="K92" s="52"/>
      <c r="L92" s="52"/>
      <c r="M92" s="51">
        <f>+N92+O92+V92+Z92+AB92+AD92</f>
        <v>0.31548</v>
      </c>
      <c r="N92" s="51">
        <v>0.31548</v>
      </c>
      <c r="O92" s="53"/>
      <c r="P92" s="51"/>
      <c r="Q92" s="51">
        <f>+N92+O92+P92</f>
        <v>0.31548</v>
      </c>
      <c r="R92" s="51">
        <f>N92*1</f>
        <v>0.31548</v>
      </c>
      <c r="S92" s="53"/>
      <c r="T92" s="51"/>
      <c r="U92" s="51">
        <f>+R92+S92+T92</f>
        <v>0.31548</v>
      </c>
      <c r="V92" s="53"/>
      <c r="Z92" s="51"/>
      <c r="AA92" s="51"/>
      <c r="AD92" s="51"/>
      <c r="AE92" s="55"/>
    </row>
    <row r="93" spans="1:31" s="49" customFormat="1" ht="12.75" outlineLevel="1">
      <c r="A93" s="60" t="s">
        <v>304</v>
      </c>
      <c r="G93" s="50"/>
      <c r="H93" s="50"/>
      <c r="I93" s="50"/>
      <c r="J93" s="51"/>
      <c r="K93" s="52"/>
      <c r="L93" s="52"/>
      <c r="M93" s="51">
        <f>SUBTOTAL(9,M92:M92)</f>
        <v>0.31548</v>
      </c>
      <c r="N93" s="51"/>
      <c r="O93" s="53"/>
      <c r="P93" s="51"/>
      <c r="Q93" s="51">
        <f>SUBTOTAL(9,Q92:Q92)</f>
        <v>0.31548</v>
      </c>
      <c r="R93" s="51"/>
      <c r="S93" s="53"/>
      <c r="T93" s="51"/>
      <c r="U93" s="51"/>
      <c r="V93" s="53"/>
      <c r="Z93" s="51"/>
      <c r="AA93" s="51"/>
      <c r="AD93" s="51"/>
      <c r="AE93" s="55"/>
    </row>
    <row r="94" spans="1:31" s="49" customFormat="1" ht="12.75" outlineLevel="2">
      <c r="A94" s="49" t="s">
        <v>171</v>
      </c>
      <c r="B94" s="49" t="s">
        <v>172</v>
      </c>
      <c r="C94" s="49" t="s">
        <v>173</v>
      </c>
      <c r="G94" s="50">
        <v>43089</v>
      </c>
      <c r="H94" s="50">
        <v>43088</v>
      </c>
      <c r="I94" s="50">
        <v>43096</v>
      </c>
      <c r="J94" s="51">
        <f>+K94+L94+M94</f>
        <v>0.05594</v>
      </c>
      <c r="K94" s="52"/>
      <c r="L94" s="52"/>
      <c r="M94" s="51">
        <f>+N94+O94+V94+Z94+AB94+AD94</f>
        <v>0.05594</v>
      </c>
      <c r="N94" s="51">
        <v>0.05594</v>
      </c>
      <c r="O94" s="53"/>
      <c r="P94" s="51"/>
      <c r="Q94" s="51">
        <f>+N94+O94+P94</f>
        <v>0.05594</v>
      </c>
      <c r="R94" s="51"/>
      <c r="S94" s="53"/>
      <c r="T94" s="51"/>
      <c r="U94" s="51">
        <f>+R94+S94+T94</f>
        <v>0</v>
      </c>
      <c r="V94" s="53"/>
      <c r="Z94" s="51"/>
      <c r="AA94" s="51"/>
      <c r="AD94" s="51"/>
      <c r="AE94" s="55"/>
    </row>
    <row r="95" spans="1:31" s="49" customFormat="1" ht="12.75" outlineLevel="1">
      <c r="A95" s="60" t="s">
        <v>305</v>
      </c>
      <c r="G95" s="50"/>
      <c r="H95" s="50"/>
      <c r="I95" s="50"/>
      <c r="J95" s="51"/>
      <c r="K95" s="52"/>
      <c r="L95" s="52"/>
      <c r="M95" s="51">
        <f>SUBTOTAL(9,M94:M94)</f>
        <v>0.05594</v>
      </c>
      <c r="N95" s="51"/>
      <c r="O95" s="53"/>
      <c r="P95" s="51"/>
      <c r="Q95" s="51">
        <f>SUBTOTAL(9,Q94:Q94)</f>
        <v>0.05594</v>
      </c>
      <c r="R95" s="51"/>
      <c r="S95" s="53"/>
      <c r="T95" s="51"/>
      <c r="U95" s="51"/>
      <c r="V95" s="53"/>
      <c r="Z95" s="51"/>
      <c r="AA95" s="51"/>
      <c r="AD95" s="51"/>
      <c r="AE95" s="55"/>
    </row>
    <row r="96" spans="1:31" s="49" customFormat="1" ht="12.75" outlineLevel="2">
      <c r="A96" s="49" t="s">
        <v>174</v>
      </c>
      <c r="B96" s="49" t="s">
        <v>175</v>
      </c>
      <c r="C96" s="49" t="s">
        <v>176</v>
      </c>
      <c r="G96" s="50">
        <v>43089</v>
      </c>
      <c r="H96" s="50">
        <v>43088</v>
      </c>
      <c r="I96" s="50">
        <v>43096</v>
      </c>
      <c r="J96" s="51">
        <f>+K96+L96+M96</f>
        <v>0.01351</v>
      </c>
      <c r="K96" s="52"/>
      <c r="L96" s="52"/>
      <c r="M96" s="51">
        <f>+N96+O96+V96+Z96+AB96+AD96</f>
        <v>0.01351</v>
      </c>
      <c r="N96" s="51">
        <v>0.01351</v>
      </c>
      <c r="O96" s="53"/>
      <c r="P96" s="51"/>
      <c r="Q96" s="51">
        <f>+N96+O96+P96</f>
        <v>0.01351</v>
      </c>
      <c r="R96" s="51">
        <f>N96*1</f>
        <v>0.01351</v>
      </c>
      <c r="S96" s="53"/>
      <c r="T96" s="51"/>
      <c r="U96" s="51">
        <f>+R96+S96+T96</f>
        <v>0.01351</v>
      </c>
      <c r="V96" s="53"/>
      <c r="Z96" s="51"/>
      <c r="AA96" s="51"/>
      <c r="AD96" s="51"/>
      <c r="AE96" s="55"/>
    </row>
    <row r="97" spans="1:31" s="49" customFormat="1" ht="12.75" outlineLevel="1">
      <c r="A97" s="60" t="s">
        <v>306</v>
      </c>
      <c r="G97" s="50"/>
      <c r="H97" s="50"/>
      <c r="I97" s="50"/>
      <c r="J97" s="51"/>
      <c r="K97" s="52"/>
      <c r="L97" s="52"/>
      <c r="M97" s="51">
        <f>SUBTOTAL(9,M96:M96)</f>
        <v>0.01351</v>
      </c>
      <c r="N97" s="51"/>
      <c r="O97" s="53"/>
      <c r="P97" s="51"/>
      <c r="Q97" s="51">
        <f>SUBTOTAL(9,Q96:Q96)</f>
        <v>0.01351</v>
      </c>
      <c r="R97" s="51"/>
      <c r="S97" s="53"/>
      <c r="T97" s="51"/>
      <c r="U97" s="51"/>
      <c r="V97" s="53"/>
      <c r="Z97" s="51"/>
      <c r="AA97" s="51"/>
      <c r="AD97" s="51"/>
      <c r="AE97" s="55"/>
    </row>
    <row r="98" spans="1:31" s="49" customFormat="1" ht="12.75" outlineLevel="2">
      <c r="A98" s="49" t="s">
        <v>177</v>
      </c>
      <c r="B98" s="49" t="s">
        <v>178</v>
      </c>
      <c r="C98" s="49" t="s">
        <v>179</v>
      </c>
      <c r="G98" s="50">
        <v>43089</v>
      </c>
      <c r="H98" s="50">
        <v>43088</v>
      </c>
      <c r="I98" s="50">
        <v>43096</v>
      </c>
      <c r="J98" s="51">
        <f>+K98+L98+M98</f>
        <v>0.20878</v>
      </c>
      <c r="K98" s="52"/>
      <c r="L98" s="52"/>
      <c r="M98" s="51">
        <f>+N98+O98+V98+Z98+AB98+AD98</f>
        <v>0.20878</v>
      </c>
      <c r="N98" s="51">
        <v>0.20878</v>
      </c>
      <c r="O98" s="53"/>
      <c r="P98" s="51"/>
      <c r="Q98" s="51">
        <f>+N98+O98+P98</f>
        <v>0.20878</v>
      </c>
      <c r="R98" s="51">
        <f>N98*1</f>
        <v>0.20878</v>
      </c>
      <c r="S98" s="53"/>
      <c r="T98" s="51"/>
      <c r="U98" s="51">
        <f>+R98+S98+T98</f>
        <v>0.20878</v>
      </c>
      <c r="V98" s="53"/>
      <c r="Z98" s="51"/>
      <c r="AA98" s="51"/>
      <c r="AD98" s="51"/>
      <c r="AE98" s="55"/>
    </row>
    <row r="99" spans="1:31" s="49" customFormat="1" ht="12.75" outlineLevel="1">
      <c r="A99" s="60" t="s">
        <v>307</v>
      </c>
      <c r="G99" s="50"/>
      <c r="H99" s="50"/>
      <c r="I99" s="50"/>
      <c r="J99" s="51"/>
      <c r="K99" s="52"/>
      <c r="L99" s="52"/>
      <c r="M99" s="51">
        <f>SUBTOTAL(9,M98:M98)</f>
        <v>0.20878</v>
      </c>
      <c r="N99" s="51"/>
      <c r="O99" s="53"/>
      <c r="P99" s="51"/>
      <c r="Q99" s="51">
        <f>SUBTOTAL(9,Q98:Q98)</f>
        <v>0.20878</v>
      </c>
      <c r="R99" s="51"/>
      <c r="S99" s="53"/>
      <c r="T99" s="51"/>
      <c r="U99" s="51"/>
      <c r="V99" s="53"/>
      <c r="Z99" s="51"/>
      <c r="AA99" s="51"/>
      <c r="AD99" s="51"/>
      <c r="AE99" s="55"/>
    </row>
    <row r="100" spans="1:31" s="49" customFormat="1" ht="12.75" outlineLevel="2">
      <c r="A100" s="49" t="s">
        <v>180</v>
      </c>
      <c r="B100" s="49" t="s">
        <v>181</v>
      </c>
      <c r="C100" s="49" t="s">
        <v>182</v>
      </c>
      <c r="G100" s="50">
        <v>42817</v>
      </c>
      <c r="H100" s="50">
        <v>42815</v>
      </c>
      <c r="I100" s="50">
        <v>42822</v>
      </c>
      <c r="J100" s="51">
        <f>+K100+L100+M100</f>
        <v>0.10297000000000002</v>
      </c>
      <c r="K100" s="52"/>
      <c r="L100" s="52"/>
      <c r="M100" s="51">
        <f>+N100+O100+V100+Z100+AB100+AD100</f>
        <v>0.10297000000000002</v>
      </c>
      <c r="N100" s="51">
        <v>0.10297000000000002</v>
      </c>
      <c r="O100" s="53"/>
      <c r="P100" s="51"/>
      <c r="Q100" s="51">
        <f>+N100+O100+P100</f>
        <v>0.10297000000000002</v>
      </c>
      <c r="R100" s="51">
        <f>N100*1</f>
        <v>0.10297000000000002</v>
      </c>
      <c r="S100" s="53"/>
      <c r="T100" s="51"/>
      <c r="U100" s="51">
        <f>+R100+S100+T100</f>
        <v>0.10297000000000002</v>
      </c>
      <c r="V100" s="53"/>
      <c r="Z100" s="51"/>
      <c r="AA100" s="51"/>
      <c r="AD100" s="51"/>
      <c r="AE100" s="55"/>
    </row>
    <row r="101" spans="1:31" s="49" customFormat="1" ht="12.75" outlineLevel="2">
      <c r="A101" s="49" t="s">
        <v>180</v>
      </c>
      <c r="B101" s="49" t="s">
        <v>181</v>
      </c>
      <c r="C101" s="49" t="s">
        <v>182</v>
      </c>
      <c r="G101" s="50">
        <v>43089</v>
      </c>
      <c r="H101" s="50">
        <v>43088</v>
      </c>
      <c r="I101" s="50">
        <v>43096</v>
      </c>
      <c r="J101" s="51">
        <f>+K101+L101+M101</f>
        <v>0.11826</v>
      </c>
      <c r="K101" s="52"/>
      <c r="L101" s="52"/>
      <c r="M101" s="51">
        <f>+N101+O101+V101+Z101+AB101+AD101</f>
        <v>0.11826</v>
      </c>
      <c r="N101" s="51">
        <v>0.11826</v>
      </c>
      <c r="O101" s="53"/>
      <c r="P101" s="51"/>
      <c r="Q101" s="51">
        <f>+N101+O101+P101</f>
        <v>0.11826</v>
      </c>
      <c r="R101" s="51">
        <f>N101*1</f>
        <v>0.11826</v>
      </c>
      <c r="S101" s="53"/>
      <c r="T101" s="51"/>
      <c r="U101" s="51">
        <f>+R101+S101+T101</f>
        <v>0.11826</v>
      </c>
      <c r="V101" s="53"/>
      <c r="Z101" s="51"/>
      <c r="AA101" s="51"/>
      <c r="AD101" s="51"/>
      <c r="AE101" s="55"/>
    </row>
    <row r="102" spans="1:31" s="49" customFormat="1" ht="12.75" outlineLevel="1">
      <c r="A102" s="60" t="s">
        <v>308</v>
      </c>
      <c r="G102" s="50"/>
      <c r="H102" s="50"/>
      <c r="I102" s="50"/>
      <c r="J102" s="51"/>
      <c r="K102" s="52"/>
      <c r="L102" s="52"/>
      <c r="M102" s="51">
        <f>SUBTOTAL(9,M100:M101)</f>
        <v>0.22123000000000004</v>
      </c>
      <c r="N102" s="51"/>
      <c r="O102" s="53"/>
      <c r="P102" s="51"/>
      <c r="Q102" s="51">
        <f>SUBTOTAL(9,Q100:Q101)</f>
        <v>0.22123000000000004</v>
      </c>
      <c r="R102" s="51"/>
      <c r="S102" s="53"/>
      <c r="T102" s="51"/>
      <c r="U102" s="51"/>
      <c r="V102" s="53"/>
      <c r="Z102" s="51"/>
      <c r="AA102" s="51"/>
      <c r="AD102" s="51"/>
      <c r="AE102" s="55"/>
    </row>
    <row r="103" spans="1:31" s="49" customFormat="1" ht="12.75" outlineLevel="2">
      <c r="A103" s="49" t="s">
        <v>183</v>
      </c>
      <c r="B103" s="49" t="s">
        <v>184</v>
      </c>
      <c r="C103" s="49" t="s">
        <v>185</v>
      </c>
      <c r="G103" s="50">
        <v>43089</v>
      </c>
      <c r="H103" s="50">
        <v>43088</v>
      </c>
      <c r="I103" s="50">
        <v>43096</v>
      </c>
      <c r="J103" s="51">
        <f>+K103+L103+M103</f>
        <v>0.0030099999999999992</v>
      </c>
      <c r="K103" s="52"/>
      <c r="L103" s="52"/>
      <c r="M103" s="51">
        <f>+N103+O103+V103+Z103+AB103+AD103</f>
        <v>0.0030099999999999992</v>
      </c>
      <c r="N103" s="51">
        <v>0.0030099999999999992</v>
      </c>
      <c r="O103" s="53"/>
      <c r="P103" s="51"/>
      <c r="Q103" s="51">
        <f>+N103+O103+P103</f>
        <v>0.0030099999999999992</v>
      </c>
      <c r="R103" s="51">
        <f>N103*1</f>
        <v>0.0030099999999999992</v>
      </c>
      <c r="S103" s="53"/>
      <c r="T103" s="51"/>
      <c r="U103" s="51">
        <f>+R103+S103+T103</f>
        <v>0.0030099999999999992</v>
      </c>
      <c r="V103" s="53"/>
      <c r="Z103" s="51"/>
      <c r="AA103" s="51"/>
      <c r="AD103" s="51"/>
      <c r="AE103" s="55"/>
    </row>
    <row r="104" spans="1:31" s="49" customFormat="1" ht="12.75" outlineLevel="1">
      <c r="A104" s="60" t="s">
        <v>309</v>
      </c>
      <c r="G104" s="50"/>
      <c r="H104" s="50"/>
      <c r="I104" s="50"/>
      <c r="J104" s="51"/>
      <c r="K104" s="52"/>
      <c r="L104" s="52"/>
      <c r="M104" s="51">
        <f>SUBTOTAL(9,M103:M103)</f>
        <v>0.0030099999999999992</v>
      </c>
      <c r="N104" s="51"/>
      <c r="O104" s="53"/>
      <c r="P104" s="51"/>
      <c r="Q104" s="51">
        <f>SUBTOTAL(9,Q103:Q103)</f>
        <v>0.0030099999999999992</v>
      </c>
      <c r="R104" s="51"/>
      <c r="S104" s="53"/>
      <c r="T104" s="51"/>
      <c r="U104" s="51"/>
      <c r="V104" s="53"/>
      <c r="Z104" s="51"/>
      <c r="AA104" s="51"/>
      <c r="AD104" s="51"/>
      <c r="AE104" s="55"/>
    </row>
    <row r="105" spans="1:31" s="49" customFormat="1" ht="12.75" outlineLevel="2">
      <c r="A105" s="49" t="s">
        <v>186</v>
      </c>
      <c r="B105" s="49" t="s">
        <v>187</v>
      </c>
      <c r="C105" s="49" t="s">
        <v>188</v>
      </c>
      <c r="G105" s="50">
        <v>43089</v>
      </c>
      <c r="H105" s="50">
        <v>43088</v>
      </c>
      <c r="I105" s="50">
        <v>43096</v>
      </c>
      <c r="J105" s="51">
        <f>+K105+L105+M105</f>
        <v>0.50146</v>
      </c>
      <c r="K105" s="52"/>
      <c r="L105" s="52"/>
      <c r="M105" s="51">
        <f>+N105+O105+V105+Z105+AB105+AD105</f>
        <v>0.50146</v>
      </c>
      <c r="N105" s="51">
        <v>0.50146</v>
      </c>
      <c r="O105" s="53"/>
      <c r="P105" s="51"/>
      <c r="Q105" s="51">
        <f>+N105+O105+P105</f>
        <v>0.50146</v>
      </c>
      <c r="R105" s="51">
        <f>N105*1</f>
        <v>0.50146</v>
      </c>
      <c r="S105" s="53"/>
      <c r="T105" s="51"/>
      <c r="U105" s="51">
        <f>+R105+S105+T105</f>
        <v>0.50146</v>
      </c>
      <c r="V105" s="53"/>
      <c r="Z105" s="51"/>
      <c r="AA105" s="51"/>
      <c r="AD105" s="51"/>
      <c r="AE105" s="55"/>
    </row>
    <row r="106" spans="1:31" s="49" customFormat="1" ht="12.75" outlineLevel="1">
      <c r="A106" s="60" t="s">
        <v>310</v>
      </c>
      <c r="G106" s="50"/>
      <c r="H106" s="50"/>
      <c r="I106" s="50"/>
      <c r="J106" s="51"/>
      <c r="K106" s="52"/>
      <c r="L106" s="52"/>
      <c r="M106" s="51">
        <f>SUBTOTAL(9,M105:M105)</f>
        <v>0.50146</v>
      </c>
      <c r="N106" s="51"/>
      <c r="O106" s="53"/>
      <c r="P106" s="51"/>
      <c r="Q106" s="51">
        <f>SUBTOTAL(9,Q105:Q105)</f>
        <v>0.50146</v>
      </c>
      <c r="R106" s="51"/>
      <c r="S106" s="53"/>
      <c r="T106" s="51"/>
      <c r="U106" s="51"/>
      <c r="V106" s="53"/>
      <c r="Z106" s="51"/>
      <c r="AA106" s="51"/>
      <c r="AD106" s="51"/>
      <c r="AE106" s="55"/>
    </row>
    <row r="107" spans="1:31" s="49" customFormat="1" ht="12.75" outlineLevel="2">
      <c r="A107" s="49" t="s">
        <v>189</v>
      </c>
      <c r="B107" s="49" t="s">
        <v>190</v>
      </c>
      <c r="C107" s="49" t="s">
        <v>191</v>
      </c>
      <c r="G107" s="50">
        <v>42908</v>
      </c>
      <c r="H107" s="50">
        <v>42906</v>
      </c>
      <c r="I107" s="50">
        <v>42913</v>
      </c>
      <c r="J107" s="51">
        <f>+K107+L107+M107</f>
        <v>0.0374</v>
      </c>
      <c r="K107" s="52"/>
      <c r="L107" s="52"/>
      <c r="M107" s="51">
        <f>+N107+O107+V107+Z107+AB107+AD107</f>
        <v>0.0374</v>
      </c>
      <c r="N107" s="51">
        <v>0.0374</v>
      </c>
      <c r="O107" s="53"/>
      <c r="P107" s="51"/>
      <c r="Q107" s="51">
        <f>+N107+O107+P107</f>
        <v>0.0374</v>
      </c>
      <c r="R107" s="51"/>
      <c r="S107" s="53"/>
      <c r="T107" s="51"/>
      <c r="U107" s="51">
        <f>+R107+S107+T107</f>
        <v>0</v>
      </c>
      <c r="V107" s="53"/>
      <c r="Z107" s="51"/>
      <c r="AA107" s="51"/>
      <c r="AD107" s="51"/>
      <c r="AE107" s="55"/>
    </row>
    <row r="108" spans="1:31" s="49" customFormat="1" ht="12.75" outlineLevel="2">
      <c r="A108" s="49" t="s">
        <v>189</v>
      </c>
      <c r="B108" s="49" t="s">
        <v>190</v>
      </c>
      <c r="C108" s="49" t="s">
        <v>191</v>
      </c>
      <c r="G108" s="50">
        <v>42998</v>
      </c>
      <c r="H108" s="50">
        <v>42997</v>
      </c>
      <c r="I108" s="50">
        <v>43004</v>
      </c>
      <c r="J108" s="51">
        <f>+K108+L108+M108</f>
        <v>0.03801999999999999</v>
      </c>
      <c r="K108" s="52"/>
      <c r="L108" s="52"/>
      <c r="M108" s="51">
        <f>+N108+O108+V108+Z108+AB108+AD108</f>
        <v>0.03801999999999999</v>
      </c>
      <c r="N108" s="51">
        <v>0.03801999999999999</v>
      </c>
      <c r="O108" s="53"/>
      <c r="P108" s="51"/>
      <c r="Q108" s="51">
        <f>+N108+O108+P108</f>
        <v>0.03801999999999999</v>
      </c>
      <c r="R108" s="51"/>
      <c r="S108" s="53"/>
      <c r="T108" s="51"/>
      <c r="U108" s="51">
        <f>+R108+S108+T108</f>
        <v>0</v>
      </c>
      <c r="V108" s="53"/>
      <c r="Z108" s="51"/>
      <c r="AA108" s="51"/>
      <c r="AD108" s="51"/>
      <c r="AE108" s="55"/>
    </row>
    <row r="109" spans="1:31" s="49" customFormat="1" ht="12.75" outlineLevel="2">
      <c r="A109" s="49" t="s">
        <v>189</v>
      </c>
      <c r="B109" s="49" t="s">
        <v>190</v>
      </c>
      <c r="C109" s="49" t="s">
        <v>191</v>
      </c>
      <c r="G109" s="50">
        <v>43089</v>
      </c>
      <c r="H109" s="50">
        <v>43088</v>
      </c>
      <c r="I109" s="50">
        <v>43096</v>
      </c>
      <c r="J109" s="51">
        <f>+K109+L109+M109</f>
        <v>0.05303</v>
      </c>
      <c r="K109" s="52"/>
      <c r="L109" s="52"/>
      <c r="M109" s="51">
        <f>+N109+O109+V109+Z109+AB109+AD109</f>
        <v>0.05303</v>
      </c>
      <c r="N109" s="51">
        <v>0.05303</v>
      </c>
      <c r="O109" s="53"/>
      <c r="P109" s="51"/>
      <c r="Q109" s="51">
        <f>+N109+O109+P109</f>
        <v>0.05303</v>
      </c>
      <c r="R109" s="51"/>
      <c r="S109" s="53"/>
      <c r="T109" s="51"/>
      <c r="U109" s="51">
        <f>+R109+S109+T109</f>
        <v>0</v>
      </c>
      <c r="V109" s="53"/>
      <c r="Z109" s="51"/>
      <c r="AA109" s="51"/>
      <c r="AD109" s="51"/>
      <c r="AE109" s="55"/>
    </row>
    <row r="110" spans="1:31" s="49" customFormat="1" ht="12.75" outlineLevel="1">
      <c r="A110" s="60" t="s">
        <v>311</v>
      </c>
      <c r="G110" s="50"/>
      <c r="H110" s="50"/>
      <c r="I110" s="50"/>
      <c r="J110" s="51"/>
      <c r="K110" s="52"/>
      <c r="L110" s="52"/>
      <c r="M110" s="51">
        <f>SUBTOTAL(9,M107:M109)</f>
        <v>0.12844999999999998</v>
      </c>
      <c r="N110" s="51"/>
      <c r="O110" s="53"/>
      <c r="P110" s="51"/>
      <c r="Q110" s="51">
        <f>SUBTOTAL(9,Q107:Q109)</f>
        <v>0.12844999999999998</v>
      </c>
      <c r="R110" s="51"/>
      <c r="S110" s="53"/>
      <c r="T110" s="51"/>
      <c r="U110" s="51"/>
      <c r="V110" s="53"/>
      <c r="Z110" s="51"/>
      <c r="AA110" s="51"/>
      <c r="AD110" s="51"/>
      <c r="AE110" s="55"/>
    </row>
    <row r="111" spans="1:31" s="49" customFormat="1" ht="12.75" outlineLevel="2">
      <c r="A111" s="49" t="s">
        <v>192</v>
      </c>
      <c r="B111" s="49" t="s">
        <v>193</v>
      </c>
      <c r="C111" s="49" t="s">
        <v>194</v>
      </c>
      <c r="G111" s="50">
        <v>42908</v>
      </c>
      <c r="H111" s="50">
        <v>42906</v>
      </c>
      <c r="I111" s="50">
        <v>42913</v>
      </c>
      <c r="J111" s="51">
        <f>+K111+L111+M111</f>
        <v>0.09242000000000003</v>
      </c>
      <c r="K111" s="52"/>
      <c r="L111" s="52"/>
      <c r="M111" s="51">
        <f>+N111+O111+V111+Z111+AB111+AD111</f>
        <v>0.09242000000000003</v>
      </c>
      <c r="N111" s="51">
        <v>0.09242000000000003</v>
      </c>
      <c r="O111" s="53"/>
      <c r="P111" s="51"/>
      <c r="Q111" s="51">
        <f>+N111+O111+P111</f>
        <v>0.09242000000000003</v>
      </c>
      <c r="R111" s="51">
        <f>N111*0.7161</f>
        <v>0.06618196200000001</v>
      </c>
      <c r="S111" s="53"/>
      <c r="T111" s="51"/>
      <c r="U111" s="51">
        <f>+R111+S111+T111</f>
        <v>0.06618196200000001</v>
      </c>
      <c r="V111" s="53"/>
      <c r="Z111" s="51"/>
      <c r="AA111" s="51"/>
      <c r="AD111" s="51"/>
      <c r="AE111" s="55"/>
    </row>
    <row r="112" spans="1:31" s="49" customFormat="1" ht="12.75" outlineLevel="2">
      <c r="A112" s="49" t="s">
        <v>192</v>
      </c>
      <c r="B112" s="49" t="s">
        <v>193</v>
      </c>
      <c r="C112" s="49" t="s">
        <v>194</v>
      </c>
      <c r="G112" s="50">
        <v>42998</v>
      </c>
      <c r="H112" s="50">
        <v>42997</v>
      </c>
      <c r="I112" s="50">
        <v>43004</v>
      </c>
      <c r="J112" s="51">
        <f>+K112+L112+M112</f>
        <v>0.14164</v>
      </c>
      <c r="K112" s="52"/>
      <c r="L112" s="52"/>
      <c r="M112" s="51">
        <f>+N112+O112+V112+Z112+AB112+AD112</f>
        <v>0.14164</v>
      </c>
      <c r="N112" s="51">
        <v>0.14164</v>
      </c>
      <c r="O112" s="53"/>
      <c r="P112" s="51"/>
      <c r="Q112" s="51">
        <f>+N112+O112+P112</f>
        <v>0.14164</v>
      </c>
      <c r="R112" s="51">
        <f>N112*0.7161</f>
        <v>0.10142840399999999</v>
      </c>
      <c r="S112" s="53"/>
      <c r="T112" s="51"/>
      <c r="U112" s="51">
        <f>+R112+S112+T112</f>
        <v>0.10142840399999999</v>
      </c>
      <c r="V112" s="53"/>
      <c r="Z112" s="51"/>
      <c r="AA112" s="51"/>
      <c r="AD112" s="51"/>
      <c r="AE112" s="55"/>
    </row>
    <row r="113" spans="1:31" s="49" customFormat="1" ht="12.75" outlineLevel="2">
      <c r="A113" s="49" t="s">
        <v>192</v>
      </c>
      <c r="B113" s="49" t="s">
        <v>193</v>
      </c>
      <c r="C113" s="49" t="s">
        <v>194</v>
      </c>
      <c r="G113" s="50">
        <v>43089</v>
      </c>
      <c r="H113" s="50">
        <v>43088</v>
      </c>
      <c r="I113" s="50">
        <v>43096</v>
      </c>
      <c r="J113" s="51">
        <f>+K113+L113+M113</f>
        <v>0.31036</v>
      </c>
      <c r="K113" s="52"/>
      <c r="L113" s="52"/>
      <c r="M113" s="51">
        <f>+N113+O113+V113+Z113+AB113+AD113</f>
        <v>0.31036</v>
      </c>
      <c r="N113" s="51">
        <v>0.31036</v>
      </c>
      <c r="O113" s="53"/>
      <c r="P113" s="51"/>
      <c r="Q113" s="51">
        <f>+N113+O113+P113</f>
        <v>0.31036</v>
      </c>
      <c r="R113" s="51">
        <f>N113*0.7161</f>
        <v>0.222248796</v>
      </c>
      <c r="S113" s="53"/>
      <c r="T113" s="51"/>
      <c r="U113" s="51">
        <f>+R113+S113+T113</f>
        <v>0.222248796</v>
      </c>
      <c r="V113" s="53"/>
      <c r="Z113" s="51"/>
      <c r="AA113" s="51"/>
      <c r="AD113" s="51"/>
      <c r="AE113" s="55"/>
    </row>
    <row r="114" spans="1:31" s="49" customFormat="1" ht="12.75" outlineLevel="1">
      <c r="A114" s="60" t="s">
        <v>312</v>
      </c>
      <c r="G114" s="50"/>
      <c r="H114" s="50"/>
      <c r="I114" s="50"/>
      <c r="J114" s="51"/>
      <c r="K114" s="52"/>
      <c r="L114" s="52"/>
      <c r="M114" s="51">
        <f>SUBTOTAL(9,M111:M113)</f>
        <v>0.54442</v>
      </c>
      <c r="N114" s="51"/>
      <c r="O114" s="53"/>
      <c r="P114" s="51"/>
      <c r="Q114" s="51">
        <f>SUBTOTAL(9,Q111:Q113)</f>
        <v>0.54442</v>
      </c>
      <c r="R114" s="51"/>
      <c r="S114" s="53"/>
      <c r="T114" s="51"/>
      <c r="U114" s="51"/>
      <c r="V114" s="53"/>
      <c r="Z114" s="51"/>
      <c r="AA114" s="51"/>
      <c r="AD114" s="51"/>
      <c r="AE114" s="55"/>
    </row>
    <row r="115" spans="1:31" s="49" customFormat="1" ht="12.75" outlineLevel="2">
      <c r="A115" s="49" t="s">
        <v>195</v>
      </c>
      <c r="B115" s="49" t="s">
        <v>196</v>
      </c>
      <c r="C115" s="49" t="s">
        <v>197</v>
      </c>
      <c r="G115" s="50">
        <v>42908</v>
      </c>
      <c r="H115" s="50">
        <v>42906</v>
      </c>
      <c r="I115" s="50">
        <v>42913</v>
      </c>
      <c r="J115" s="51">
        <f>+K115+L115+M115</f>
        <v>2.94257</v>
      </c>
      <c r="K115" s="52"/>
      <c r="L115" s="52"/>
      <c r="M115" s="51">
        <f>+N115+O115+V115+Z115+AB115+AD115</f>
        <v>2.94257</v>
      </c>
      <c r="N115" s="51"/>
      <c r="O115" s="53">
        <v>2.94257</v>
      </c>
      <c r="P115" s="51"/>
      <c r="Q115" s="51">
        <f>+N115+O115+P115</f>
        <v>2.94257</v>
      </c>
      <c r="R115" s="51"/>
      <c r="S115" s="53">
        <f>O115*0.5421</f>
        <v>1.595167197</v>
      </c>
      <c r="T115" s="51"/>
      <c r="U115" s="51">
        <f>+R115+S115+T115</f>
        <v>1.595167197</v>
      </c>
      <c r="V115" s="53"/>
      <c r="Z115" s="51"/>
      <c r="AA115" s="51"/>
      <c r="AD115" s="51"/>
      <c r="AE115" s="55"/>
    </row>
    <row r="116" spans="1:31" s="49" customFormat="1" ht="12.75" outlineLevel="2">
      <c r="A116" s="49" t="s">
        <v>195</v>
      </c>
      <c r="B116" s="49" t="s">
        <v>196</v>
      </c>
      <c r="C116" s="49" t="s">
        <v>197</v>
      </c>
      <c r="G116" s="50">
        <v>42998</v>
      </c>
      <c r="H116" s="50">
        <v>42997</v>
      </c>
      <c r="I116" s="50">
        <v>43004</v>
      </c>
      <c r="J116" s="51">
        <f>+K116+L116+M116</f>
        <v>0.07905000000000001</v>
      </c>
      <c r="K116" s="52"/>
      <c r="L116" s="52"/>
      <c r="M116" s="51">
        <f>+N116+O116+V116+Z116+AB116+AD116</f>
        <v>0.07905000000000001</v>
      </c>
      <c r="N116" s="51">
        <v>0.07905000000000001</v>
      </c>
      <c r="O116" s="53"/>
      <c r="P116" s="51"/>
      <c r="Q116" s="51">
        <f>+N116+O116+P116</f>
        <v>0.07905000000000001</v>
      </c>
      <c r="R116" s="51">
        <f>N116*0.5421</f>
        <v>0.042853005000000007</v>
      </c>
      <c r="S116" s="53"/>
      <c r="T116" s="51"/>
      <c r="U116" s="51">
        <f>+R116+S116+T116</f>
        <v>0.042853005000000007</v>
      </c>
      <c r="V116" s="53"/>
      <c r="Z116" s="51"/>
      <c r="AA116" s="51"/>
      <c r="AD116" s="51"/>
      <c r="AE116" s="55"/>
    </row>
    <row r="117" spans="1:31" s="49" customFormat="1" ht="12.75" outlineLevel="2">
      <c r="A117" s="49" t="s">
        <v>195</v>
      </c>
      <c r="B117" s="49" t="s">
        <v>196</v>
      </c>
      <c r="C117" s="49" t="s">
        <v>197</v>
      </c>
      <c r="G117" s="50">
        <v>43089</v>
      </c>
      <c r="H117" s="50">
        <v>43088</v>
      </c>
      <c r="I117" s="50">
        <v>43096</v>
      </c>
      <c r="J117" s="51">
        <f>+K117+L117+M117</f>
        <v>0.42863</v>
      </c>
      <c r="K117" s="52"/>
      <c r="L117" s="52"/>
      <c r="M117" s="51">
        <f>+N117+O117+V117+Z117+AB117+AD117</f>
        <v>0.42863</v>
      </c>
      <c r="N117" s="51">
        <v>0.42863</v>
      </c>
      <c r="O117" s="53"/>
      <c r="P117" s="51"/>
      <c r="Q117" s="51">
        <f>+N117+O117+P117</f>
        <v>0.42863</v>
      </c>
      <c r="R117" s="51">
        <f>N117*0.5421</f>
        <v>0.232360323</v>
      </c>
      <c r="S117" s="53"/>
      <c r="T117" s="51"/>
      <c r="U117" s="51">
        <f>+R117+S117+T117</f>
        <v>0.232360323</v>
      </c>
      <c r="V117" s="53"/>
      <c r="Z117" s="51"/>
      <c r="AA117" s="51"/>
      <c r="AD117" s="51"/>
      <c r="AE117" s="55"/>
    </row>
    <row r="118" spans="1:31" s="49" customFormat="1" ht="12.75" outlineLevel="1">
      <c r="A118" s="60" t="s">
        <v>313</v>
      </c>
      <c r="G118" s="50"/>
      <c r="H118" s="50"/>
      <c r="I118" s="50"/>
      <c r="J118" s="51"/>
      <c r="K118" s="52"/>
      <c r="L118" s="52"/>
      <c r="M118" s="51">
        <f>SUBTOTAL(9,M115:M117)</f>
        <v>3.45025</v>
      </c>
      <c r="N118" s="51"/>
      <c r="O118" s="53"/>
      <c r="P118" s="51"/>
      <c r="Q118" s="51">
        <f>SUBTOTAL(9,Q115:Q117)</f>
        <v>3.45025</v>
      </c>
      <c r="R118" s="51"/>
      <c r="S118" s="53"/>
      <c r="T118" s="51"/>
      <c r="U118" s="51"/>
      <c r="V118" s="53"/>
      <c r="Z118" s="51"/>
      <c r="AA118" s="51"/>
      <c r="AD118" s="51"/>
      <c r="AE118" s="55"/>
    </row>
    <row r="119" spans="1:31" s="49" customFormat="1" ht="12.75" outlineLevel="2">
      <c r="A119" s="49" t="s">
        <v>198</v>
      </c>
      <c r="B119" s="49" t="s">
        <v>199</v>
      </c>
      <c r="C119" s="49" t="s">
        <v>200</v>
      </c>
      <c r="G119" s="50">
        <v>43083</v>
      </c>
      <c r="H119" s="50">
        <v>43082</v>
      </c>
      <c r="I119" s="50">
        <v>43089</v>
      </c>
      <c r="J119" s="51">
        <f>+K119+L119+M119</f>
        <v>1.60359</v>
      </c>
      <c r="K119" s="52"/>
      <c r="L119" s="52"/>
      <c r="M119" s="51">
        <f>+N119+O119+V119+Z119+AB119+AD119</f>
        <v>1.60359</v>
      </c>
      <c r="N119" s="51"/>
      <c r="O119" s="53">
        <v>1.60359</v>
      </c>
      <c r="P119" s="51"/>
      <c r="Q119" s="51">
        <f>+N119+O119+P119</f>
        <v>1.60359</v>
      </c>
      <c r="R119" s="51"/>
      <c r="S119" s="53">
        <f>O119*0.0922</f>
        <v>0.147850998</v>
      </c>
      <c r="T119" s="51"/>
      <c r="U119" s="51">
        <f>+R119+S119+T119</f>
        <v>0.147850998</v>
      </c>
      <c r="V119" s="53"/>
      <c r="Z119" s="51"/>
      <c r="AA119" s="51"/>
      <c r="AD119" s="51"/>
      <c r="AE119" s="55"/>
    </row>
    <row r="120" spans="1:31" s="49" customFormat="1" ht="12.75" outlineLevel="2">
      <c r="A120" s="49" t="s">
        <v>198</v>
      </c>
      <c r="B120" s="49" t="s">
        <v>199</v>
      </c>
      <c r="C120" s="49" t="s">
        <v>200</v>
      </c>
      <c r="G120" s="50">
        <v>43089</v>
      </c>
      <c r="H120" s="50">
        <v>43088</v>
      </c>
      <c r="I120" s="50">
        <v>43096</v>
      </c>
      <c r="J120" s="51">
        <f>+K120+L120+M120</f>
        <v>0.11509</v>
      </c>
      <c r="K120" s="52"/>
      <c r="L120" s="52"/>
      <c r="M120" s="51">
        <f>+N120+O120+V120+Z120+AB120+AD120</f>
        <v>0.11509</v>
      </c>
      <c r="N120" s="51">
        <v>0.11509</v>
      </c>
      <c r="O120" s="53"/>
      <c r="P120" s="51"/>
      <c r="Q120" s="51">
        <f>+N120+O120+P120</f>
        <v>0.11509</v>
      </c>
      <c r="R120" s="51">
        <f>N120*0.0922</f>
        <v>0.010611298</v>
      </c>
      <c r="S120" s="53"/>
      <c r="T120" s="51"/>
      <c r="U120" s="51">
        <f>+R120+S120+T120</f>
        <v>0.010611298</v>
      </c>
      <c r="V120" s="53"/>
      <c r="Z120" s="51"/>
      <c r="AA120" s="51"/>
      <c r="AD120" s="51"/>
      <c r="AE120" s="55"/>
    </row>
    <row r="121" spans="1:31" s="49" customFormat="1" ht="12.75" outlineLevel="1">
      <c r="A121" s="60" t="s">
        <v>314</v>
      </c>
      <c r="G121" s="50"/>
      <c r="H121" s="50"/>
      <c r="I121" s="50"/>
      <c r="J121" s="51"/>
      <c r="K121" s="52"/>
      <c r="L121" s="52"/>
      <c r="M121" s="51">
        <f>SUBTOTAL(9,M119:M120)</f>
        <v>1.71868</v>
      </c>
      <c r="N121" s="51"/>
      <c r="O121" s="53"/>
      <c r="P121" s="51"/>
      <c r="Q121" s="51">
        <f>SUBTOTAL(9,Q119:Q120)</f>
        <v>1.71868</v>
      </c>
      <c r="R121" s="51"/>
      <c r="S121" s="53"/>
      <c r="T121" s="51"/>
      <c r="U121" s="51"/>
      <c r="V121" s="53"/>
      <c r="Z121" s="51"/>
      <c r="AA121" s="51"/>
      <c r="AD121" s="51"/>
      <c r="AE121" s="55"/>
    </row>
    <row r="122" spans="1:31" s="49" customFormat="1" ht="12.75" outlineLevel="2">
      <c r="A122" s="49" t="s">
        <v>201</v>
      </c>
      <c r="B122" s="49" t="s">
        <v>202</v>
      </c>
      <c r="C122" s="49" t="s">
        <v>203</v>
      </c>
      <c r="G122" s="50">
        <v>43083</v>
      </c>
      <c r="H122" s="50">
        <v>43082</v>
      </c>
      <c r="I122" s="50">
        <v>43089</v>
      </c>
      <c r="J122" s="51">
        <f>+K122+L122+M122</f>
        <v>0.13261</v>
      </c>
      <c r="K122" s="52"/>
      <c r="L122" s="52"/>
      <c r="M122" s="51">
        <f>+N122+O122+V122+Z122+AB122+AD122</f>
        <v>0.13261</v>
      </c>
      <c r="N122" s="51"/>
      <c r="O122" s="53">
        <v>0.13261</v>
      </c>
      <c r="P122" s="51"/>
      <c r="Q122" s="51">
        <f>+N122+O122+P122</f>
        <v>0.13261</v>
      </c>
      <c r="R122" s="51"/>
      <c r="S122" s="53"/>
      <c r="T122" s="51"/>
      <c r="U122" s="51">
        <f>+R122+S122+T122</f>
        <v>0</v>
      </c>
      <c r="V122" s="53"/>
      <c r="Z122" s="51"/>
      <c r="AA122" s="51"/>
      <c r="AD122" s="51"/>
      <c r="AE122" s="55"/>
    </row>
    <row r="123" spans="1:31" s="49" customFormat="1" ht="12.75" outlineLevel="1">
      <c r="A123" s="60" t="s">
        <v>315</v>
      </c>
      <c r="G123" s="50"/>
      <c r="H123" s="50"/>
      <c r="I123" s="50"/>
      <c r="J123" s="51"/>
      <c r="K123" s="52"/>
      <c r="L123" s="52"/>
      <c r="M123" s="51">
        <f>SUBTOTAL(9,M122:M122)</f>
        <v>0.13261</v>
      </c>
      <c r="N123" s="51"/>
      <c r="O123" s="53"/>
      <c r="P123" s="51"/>
      <c r="Q123" s="51">
        <f>SUBTOTAL(9,Q122:Q122)</f>
        <v>0.13261</v>
      </c>
      <c r="R123" s="51"/>
      <c r="S123" s="53"/>
      <c r="T123" s="51"/>
      <c r="U123" s="51"/>
      <c r="V123" s="53"/>
      <c r="Z123" s="51"/>
      <c r="AA123" s="51"/>
      <c r="AD123" s="51"/>
      <c r="AE123" s="55"/>
    </row>
    <row r="124" spans="1:31" s="49" customFormat="1" ht="12.75" outlineLevel="2">
      <c r="A124" s="49" t="s">
        <v>204</v>
      </c>
      <c r="B124" s="49" t="s">
        <v>205</v>
      </c>
      <c r="C124" s="49" t="s">
        <v>206</v>
      </c>
      <c r="G124" s="50">
        <v>43089</v>
      </c>
      <c r="H124" s="50">
        <v>43088</v>
      </c>
      <c r="I124" s="50">
        <v>43096</v>
      </c>
      <c r="J124" s="51">
        <f>+K124+L124+M124</f>
        <v>0.12084000000000002</v>
      </c>
      <c r="K124" s="52"/>
      <c r="L124" s="52"/>
      <c r="M124" s="51">
        <f>+N124+O124+V124+Z124+AB124+AD124</f>
        <v>0.12084000000000002</v>
      </c>
      <c r="N124" s="51">
        <v>0.12084000000000002</v>
      </c>
      <c r="O124" s="53"/>
      <c r="P124" s="51"/>
      <c r="Q124" s="51">
        <f>+N124+O124+P124</f>
        <v>0.12084000000000002</v>
      </c>
      <c r="R124" s="51">
        <f>N124*1</f>
        <v>0.12084000000000002</v>
      </c>
      <c r="S124" s="53"/>
      <c r="T124" s="51"/>
      <c r="U124" s="51">
        <f>+R124+S124+T124</f>
        <v>0.12084000000000002</v>
      </c>
      <c r="V124" s="53"/>
      <c r="Z124" s="51"/>
      <c r="AA124" s="51"/>
      <c r="AD124" s="51"/>
      <c r="AE124" s="55"/>
    </row>
    <row r="125" spans="1:31" s="49" customFormat="1" ht="12.75" outlineLevel="1">
      <c r="A125" s="60" t="s">
        <v>316</v>
      </c>
      <c r="G125" s="50"/>
      <c r="H125" s="50"/>
      <c r="I125" s="50"/>
      <c r="J125" s="51"/>
      <c r="K125" s="52"/>
      <c r="L125" s="52"/>
      <c r="M125" s="51">
        <f>SUBTOTAL(9,M124:M124)</f>
        <v>0.12084000000000002</v>
      </c>
      <c r="N125" s="51"/>
      <c r="O125" s="53"/>
      <c r="P125" s="51"/>
      <c r="Q125" s="51">
        <f>SUBTOTAL(9,Q124:Q124)</f>
        <v>0.12084000000000002</v>
      </c>
      <c r="R125" s="51"/>
      <c r="S125" s="53"/>
      <c r="T125" s="51"/>
      <c r="U125" s="51"/>
      <c r="V125" s="53"/>
      <c r="Z125" s="51"/>
      <c r="AA125" s="51"/>
      <c r="AD125" s="51"/>
      <c r="AE125" s="55"/>
    </row>
    <row r="126" spans="1:31" s="49" customFormat="1" ht="12.75" outlineLevel="2">
      <c r="A126" s="49" t="s">
        <v>207</v>
      </c>
      <c r="B126" s="49" t="s">
        <v>208</v>
      </c>
      <c r="C126" s="49" t="s">
        <v>209</v>
      </c>
      <c r="G126" s="50">
        <v>43089</v>
      </c>
      <c r="H126" s="50">
        <v>43088</v>
      </c>
      <c r="I126" s="50">
        <v>43096</v>
      </c>
      <c r="J126" s="51">
        <f>+K126+L126+M126</f>
        <v>0.04538</v>
      </c>
      <c r="K126" s="52"/>
      <c r="L126" s="52"/>
      <c r="M126" s="51">
        <f>+N126+O126+V126+Z126+AB126+AD126</f>
        <v>0.04538</v>
      </c>
      <c r="N126" s="51">
        <v>0.04538</v>
      </c>
      <c r="O126" s="53"/>
      <c r="P126" s="51"/>
      <c r="Q126" s="51">
        <f>+N126+O126+P126</f>
        <v>0.04538</v>
      </c>
      <c r="R126" s="51">
        <f>N126*0.0257</f>
        <v>0.001166266</v>
      </c>
      <c r="S126" s="53"/>
      <c r="T126" s="51"/>
      <c r="U126" s="51">
        <f>+R126+S126+T126</f>
        <v>0.001166266</v>
      </c>
      <c r="V126" s="53"/>
      <c r="Z126" s="51"/>
      <c r="AA126" s="51"/>
      <c r="AD126" s="51"/>
      <c r="AE126" s="55"/>
    </row>
    <row r="127" spans="1:31" s="49" customFormat="1" ht="12.75" outlineLevel="1">
      <c r="A127" s="60" t="s">
        <v>317</v>
      </c>
      <c r="G127" s="50"/>
      <c r="H127" s="50"/>
      <c r="I127" s="50"/>
      <c r="J127" s="51"/>
      <c r="K127" s="52"/>
      <c r="L127" s="52"/>
      <c r="M127" s="51">
        <f>SUBTOTAL(9,M126:M126)</f>
        <v>0.04538</v>
      </c>
      <c r="N127" s="51"/>
      <c r="O127" s="53"/>
      <c r="P127" s="51"/>
      <c r="Q127" s="51">
        <f>SUBTOTAL(9,Q126:Q126)</f>
        <v>0.04538</v>
      </c>
      <c r="R127" s="51"/>
      <c r="S127" s="53"/>
      <c r="T127" s="51"/>
      <c r="U127" s="51"/>
      <c r="V127" s="53"/>
      <c r="Z127" s="51"/>
      <c r="AA127" s="51"/>
      <c r="AD127" s="51"/>
      <c r="AE127" s="55"/>
    </row>
    <row r="128" spans="1:31" s="49" customFormat="1" ht="12.75" outlineLevel="2">
      <c r="A128" s="49" t="s">
        <v>210</v>
      </c>
      <c r="B128" s="49" t="s">
        <v>211</v>
      </c>
      <c r="C128" s="49" t="s">
        <v>212</v>
      </c>
      <c r="G128" s="50">
        <v>42908</v>
      </c>
      <c r="H128" s="50">
        <v>42906</v>
      </c>
      <c r="I128" s="50">
        <v>42913</v>
      </c>
      <c r="J128" s="51">
        <f>+K128+L128+M128</f>
        <v>0.16028000000000003</v>
      </c>
      <c r="K128" s="52"/>
      <c r="L128" s="52"/>
      <c r="M128" s="51">
        <f>+N128+O128+V128+Z128+AB128+AD128</f>
        <v>0.16028000000000003</v>
      </c>
      <c r="N128" s="51">
        <v>0.16028000000000003</v>
      </c>
      <c r="O128" s="53"/>
      <c r="P128" s="51"/>
      <c r="Q128" s="51">
        <f>+N128+O128+P128</f>
        <v>0.16028000000000003</v>
      </c>
      <c r="R128" s="51">
        <f>N128*0.5503</f>
        <v>0.08820208400000001</v>
      </c>
      <c r="S128" s="53"/>
      <c r="T128" s="51"/>
      <c r="U128" s="51">
        <f>+R128+S128+T128</f>
        <v>0.08820208400000001</v>
      </c>
      <c r="V128" s="53"/>
      <c r="Z128" s="51"/>
      <c r="AA128" s="51"/>
      <c r="AD128" s="51"/>
      <c r="AE128" s="55"/>
    </row>
    <row r="129" spans="1:31" s="49" customFormat="1" ht="12.75" outlineLevel="2">
      <c r="A129" s="49" t="s">
        <v>210</v>
      </c>
      <c r="B129" s="49" t="s">
        <v>211</v>
      </c>
      <c r="C129" s="49" t="s">
        <v>212</v>
      </c>
      <c r="G129" s="50">
        <v>42998</v>
      </c>
      <c r="H129" s="50">
        <v>42997</v>
      </c>
      <c r="I129" s="50">
        <v>43004</v>
      </c>
      <c r="J129" s="51">
        <f>+K129+L129+M129</f>
        <v>0.11771000000000001</v>
      </c>
      <c r="K129" s="52"/>
      <c r="L129" s="52"/>
      <c r="M129" s="51">
        <f>+N129+O129+V129+Z129+AB129+AD129</f>
        <v>0.11771000000000001</v>
      </c>
      <c r="N129" s="51">
        <v>0.11771000000000001</v>
      </c>
      <c r="O129" s="53"/>
      <c r="P129" s="51"/>
      <c r="Q129" s="51">
        <f>+N129+O129+P129</f>
        <v>0.11771000000000001</v>
      </c>
      <c r="R129" s="51">
        <f>N129*0.5503</f>
        <v>0.064775813</v>
      </c>
      <c r="S129" s="53"/>
      <c r="T129" s="51"/>
      <c r="U129" s="51">
        <f>+R129+S129+T129</f>
        <v>0.064775813</v>
      </c>
      <c r="V129" s="53"/>
      <c r="Z129" s="51"/>
      <c r="AA129" s="51"/>
      <c r="AD129" s="51"/>
      <c r="AE129" s="55"/>
    </row>
    <row r="130" spans="1:31" s="49" customFormat="1" ht="12.75" outlineLevel="2">
      <c r="A130" s="49" t="s">
        <v>210</v>
      </c>
      <c r="B130" s="49" t="s">
        <v>211</v>
      </c>
      <c r="C130" s="49" t="s">
        <v>212</v>
      </c>
      <c r="G130" s="50">
        <v>43089</v>
      </c>
      <c r="H130" s="50">
        <v>43088</v>
      </c>
      <c r="I130" s="50">
        <v>43096</v>
      </c>
      <c r="J130" s="51">
        <f>+K130+L130+M130</f>
        <v>0.22659</v>
      </c>
      <c r="K130" s="52"/>
      <c r="L130" s="52"/>
      <c r="M130" s="51">
        <f>+N130+O130+V130+Z130+AB130+AD130</f>
        <v>0.22659</v>
      </c>
      <c r="N130" s="51">
        <v>0.22659</v>
      </c>
      <c r="O130" s="53"/>
      <c r="P130" s="51"/>
      <c r="Q130" s="51">
        <f>+N130+O130+P130</f>
        <v>0.22659</v>
      </c>
      <c r="R130" s="51">
        <f>N130*0.5503</f>
        <v>0.12469247700000001</v>
      </c>
      <c r="S130" s="53"/>
      <c r="T130" s="51"/>
      <c r="U130" s="51">
        <f>+R130+S130+T130</f>
        <v>0.12469247700000001</v>
      </c>
      <c r="V130" s="53"/>
      <c r="Z130" s="51"/>
      <c r="AA130" s="51"/>
      <c r="AD130" s="51"/>
      <c r="AE130" s="55"/>
    </row>
    <row r="131" spans="1:31" s="49" customFormat="1" ht="12.75" outlineLevel="1">
      <c r="A131" s="60" t="s">
        <v>318</v>
      </c>
      <c r="G131" s="50"/>
      <c r="H131" s="50"/>
      <c r="I131" s="50"/>
      <c r="J131" s="51"/>
      <c r="K131" s="52"/>
      <c r="L131" s="52"/>
      <c r="M131" s="51">
        <f>SUBTOTAL(9,M128:M130)</f>
        <v>0.50458</v>
      </c>
      <c r="N131" s="51"/>
      <c r="O131" s="53"/>
      <c r="P131" s="51"/>
      <c r="Q131" s="51">
        <f>SUBTOTAL(9,Q128:Q130)</f>
        <v>0.50458</v>
      </c>
      <c r="R131" s="51"/>
      <c r="S131" s="53"/>
      <c r="T131" s="51"/>
      <c r="U131" s="51"/>
      <c r="V131" s="53"/>
      <c r="Z131" s="51"/>
      <c r="AA131" s="51"/>
      <c r="AD131" s="51"/>
      <c r="AE131" s="55"/>
    </row>
    <row r="132" spans="1:31" s="49" customFormat="1" ht="12.75" outlineLevel="2">
      <c r="A132" s="49" t="s">
        <v>213</v>
      </c>
      <c r="B132" s="49" t="s">
        <v>214</v>
      </c>
      <c r="C132" s="49" t="s">
        <v>215</v>
      </c>
      <c r="G132" s="50">
        <v>43089</v>
      </c>
      <c r="H132" s="50">
        <v>43088</v>
      </c>
      <c r="I132" s="50">
        <v>43096</v>
      </c>
      <c r="J132" s="51">
        <f>+K132+L132+M132</f>
        <v>0.26935</v>
      </c>
      <c r="K132" s="52"/>
      <c r="L132" s="52"/>
      <c r="M132" s="51">
        <f>+N132+O132+V132+Z132+AB132+AD132</f>
        <v>0.26935</v>
      </c>
      <c r="N132" s="51">
        <v>0.26935</v>
      </c>
      <c r="O132" s="53"/>
      <c r="P132" s="51"/>
      <c r="Q132" s="51">
        <f>+N132+O132+P132</f>
        <v>0.26935</v>
      </c>
      <c r="R132" s="51">
        <f>N132*0.4251</f>
        <v>0.11450068499999999</v>
      </c>
      <c r="S132" s="53"/>
      <c r="T132" s="51"/>
      <c r="U132" s="51">
        <f>+R132+S132+T132</f>
        <v>0.11450068499999999</v>
      </c>
      <c r="V132" s="53"/>
      <c r="Z132" s="51"/>
      <c r="AA132" s="51"/>
      <c r="AD132" s="51"/>
      <c r="AE132" s="55"/>
    </row>
    <row r="133" spans="1:31" s="49" customFormat="1" ht="12.75" outlineLevel="1">
      <c r="A133" s="60" t="s">
        <v>319</v>
      </c>
      <c r="G133" s="50"/>
      <c r="H133" s="50"/>
      <c r="I133" s="50"/>
      <c r="J133" s="51"/>
      <c r="K133" s="52"/>
      <c r="L133" s="52"/>
      <c r="M133" s="51">
        <f>SUBTOTAL(9,M132:M132)</f>
        <v>0.26935</v>
      </c>
      <c r="N133" s="51"/>
      <c r="O133" s="53"/>
      <c r="P133" s="51"/>
      <c r="Q133" s="51">
        <f>SUBTOTAL(9,Q132:Q132)</f>
        <v>0.26935</v>
      </c>
      <c r="R133" s="51"/>
      <c r="S133" s="53"/>
      <c r="T133" s="51"/>
      <c r="U133" s="51"/>
      <c r="V133" s="53"/>
      <c r="Z133" s="51"/>
      <c r="AA133" s="51"/>
      <c r="AD133" s="51"/>
      <c r="AE133" s="55"/>
    </row>
    <row r="134" spans="1:31" s="49" customFormat="1" ht="12.75" outlineLevel="2">
      <c r="A134" s="49" t="s">
        <v>216</v>
      </c>
      <c r="B134" s="49" t="s">
        <v>217</v>
      </c>
      <c r="C134" s="49" t="s">
        <v>218</v>
      </c>
      <c r="G134" s="50">
        <v>43089</v>
      </c>
      <c r="H134" s="50">
        <v>43088</v>
      </c>
      <c r="I134" s="50">
        <v>43096</v>
      </c>
      <c r="J134" s="51">
        <f>+K134+L134+M134</f>
        <v>0.1063</v>
      </c>
      <c r="K134" s="52"/>
      <c r="L134" s="52"/>
      <c r="M134" s="51">
        <f>+N134+O134+V134+Z134+AB134+AD134</f>
        <v>0.1063</v>
      </c>
      <c r="N134" s="51">
        <v>0.1063</v>
      </c>
      <c r="O134" s="53"/>
      <c r="P134" s="51"/>
      <c r="Q134" s="51">
        <f>+N134+O134+P134</f>
        <v>0.1063</v>
      </c>
      <c r="R134" s="51">
        <f>N134*1</f>
        <v>0.1063</v>
      </c>
      <c r="S134" s="53"/>
      <c r="T134" s="51"/>
      <c r="U134" s="51">
        <f>+R134+S134+T134</f>
        <v>0.1063</v>
      </c>
      <c r="V134" s="53"/>
      <c r="Z134" s="51"/>
      <c r="AA134" s="51"/>
      <c r="AD134" s="51"/>
      <c r="AE134" s="55"/>
    </row>
    <row r="135" spans="1:31" s="49" customFormat="1" ht="12.75" outlineLevel="1">
      <c r="A135" s="60" t="s">
        <v>320</v>
      </c>
      <c r="G135" s="50"/>
      <c r="H135" s="50"/>
      <c r="I135" s="50"/>
      <c r="J135" s="51"/>
      <c r="K135" s="52"/>
      <c r="L135" s="52"/>
      <c r="M135" s="51">
        <f>SUBTOTAL(9,M134:M134)</f>
        <v>0.1063</v>
      </c>
      <c r="N135" s="51"/>
      <c r="O135" s="53"/>
      <c r="P135" s="51"/>
      <c r="Q135" s="51">
        <f>SUBTOTAL(9,Q134:Q134)</f>
        <v>0.1063</v>
      </c>
      <c r="R135" s="51"/>
      <c r="S135" s="53"/>
      <c r="T135" s="51"/>
      <c r="U135" s="51"/>
      <c r="V135" s="53"/>
      <c r="Z135" s="51"/>
      <c r="AA135" s="51"/>
      <c r="AD135" s="51"/>
      <c r="AE135" s="55"/>
    </row>
    <row r="136" spans="1:31" s="49" customFormat="1" ht="12.75" outlineLevel="2">
      <c r="A136" s="49" t="s">
        <v>219</v>
      </c>
      <c r="B136" s="49" t="s">
        <v>220</v>
      </c>
      <c r="C136" s="49" t="s">
        <v>221</v>
      </c>
      <c r="G136" s="50">
        <v>43083</v>
      </c>
      <c r="H136" s="50">
        <v>43082</v>
      </c>
      <c r="I136" s="50">
        <v>43089</v>
      </c>
      <c r="J136" s="51">
        <f>+K136+L136+M136</f>
        <v>1.84</v>
      </c>
      <c r="K136" s="52"/>
      <c r="L136" s="52"/>
      <c r="M136" s="51">
        <f>+N136+O136+V136+Z136+AB136+AD136</f>
        <v>1.84</v>
      </c>
      <c r="N136" s="51"/>
      <c r="O136" s="53">
        <v>1.84</v>
      </c>
      <c r="P136" s="51"/>
      <c r="Q136" s="51">
        <f>+N136+O136+P136</f>
        <v>1.84</v>
      </c>
      <c r="R136" s="51"/>
      <c r="S136" s="53">
        <f>O136*0.1764</f>
        <v>0.32457600000000003</v>
      </c>
      <c r="T136" s="51"/>
      <c r="U136" s="51">
        <f>+R136+S136+T136</f>
        <v>0.32457600000000003</v>
      </c>
      <c r="V136" s="53"/>
      <c r="Z136" s="51"/>
      <c r="AA136" s="51"/>
      <c r="AD136" s="51"/>
      <c r="AE136" s="55"/>
    </row>
    <row r="137" spans="1:31" s="49" customFormat="1" ht="12.75" outlineLevel="2">
      <c r="A137" s="49" t="s">
        <v>219</v>
      </c>
      <c r="B137" s="49" t="s">
        <v>220</v>
      </c>
      <c r="C137" s="49" t="s">
        <v>221</v>
      </c>
      <c r="G137" s="50">
        <v>43089</v>
      </c>
      <c r="H137" s="50">
        <v>43088</v>
      </c>
      <c r="I137" s="50">
        <v>43096</v>
      </c>
      <c r="J137" s="51">
        <f>+K137+L137+M137</f>
        <v>0.39405999999999997</v>
      </c>
      <c r="K137" s="52"/>
      <c r="L137" s="52"/>
      <c r="M137" s="51">
        <f>+N137+O137+V137+Z137+AB137+AD137</f>
        <v>0.39405999999999997</v>
      </c>
      <c r="N137" s="51">
        <v>0.39405999999999997</v>
      </c>
      <c r="O137" s="53"/>
      <c r="P137" s="51"/>
      <c r="Q137" s="51">
        <f>+N137+O137+P137</f>
        <v>0.39405999999999997</v>
      </c>
      <c r="R137" s="51">
        <f>N137*0.1764</f>
        <v>0.06951218399999999</v>
      </c>
      <c r="S137" s="53"/>
      <c r="T137" s="51"/>
      <c r="U137" s="51">
        <f>+R137+S137+T137</f>
        <v>0.06951218399999999</v>
      </c>
      <c r="V137" s="53"/>
      <c r="Z137" s="51"/>
      <c r="AA137" s="51"/>
      <c r="AD137" s="51"/>
      <c r="AE137" s="55"/>
    </row>
    <row r="138" spans="1:31" s="49" customFormat="1" ht="12.75" outlineLevel="1">
      <c r="A138" s="60" t="s">
        <v>321</v>
      </c>
      <c r="G138" s="50"/>
      <c r="H138" s="50"/>
      <c r="I138" s="50"/>
      <c r="J138" s="51"/>
      <c r="K138" s="52"/>
      <c r="L138" s="52"/>
      <c r="M138" s="51">
        <f>SUBTOTAL(9,M136:M137)</f>
        <v>2.23406</v>
      </c>
      <c r="N138" s="51"/>
      <c r="O138" s="53"/>
      <c r="P138" s="51"/>
      <c r="Q138" s="51">
        <f>SUBTOTAL(9,Q136:Q137)</f>
        <v>2.23406</v>
      </c>
      <c r="R138" s="51"/>
      <c r="S138" s="53"/>
      <c r="T138" s="51"/>
      <c r="U138" s="51"/>
      <c r="V138" s="53"/>
      <c r="Z138" s="51"/>
      <c r="AA138" s="51"/>
      <c r="AD138" s="51"/>
      <c r="AE138" s="55"/>
    </row>
    <row r="139" spans="1:31" s="49" customFormat="1" ht="12.75" outlineLevel="2">
      <c r="A139" s="49" t="s">
        <v>222</v>
      </c>
      <c r="B139" s="49" t="s">
        <v>223</v>
      </c>
      <c r="C139" s="49" t="s">
        <v>224</v>
      </c>
      <c r="G139" s="50">
        <v>43089</v>
      </c>
      <c r="H139" s="50">
        <v>43088</v>
      </c>
      <c r="I139" s="50">
        <v>43096</v>
      </c>
      <c r="J139" s="51">
        <f>+K139+L139+M139</f>
        <v>0.11181000000000005</v>
      </c>
      <c r="K139" s="52"/>
      <c r="L139" s="52"/>
      <c r="M139" s="51">
        <f>+N139+O139+V139+Z139+AB139+AD139</f>
        <v>0.11181000000000005</v>
      </c>
      <c r="N139" s="51">
        <v>0.11181000000000005</v>
      </c>
      <c r="O139" s="53"/>
      <c r="P139" s="51"/>
      <c r="Q139" s="51">
        <f>+N139+O139+P139</f>
        <v>0.11181000000000005</v>
      </c>
      <c r="R139" s="51">
        <f>N139*1</f>
        <v>0.11181000000000005</v>
      </c>
      <c r="S139" s="53"/>
      <c r="T139" s="51"/>
      <c r="U139" s="51">
        <f>+R139+S139+T139</f>
        <v>0.11181000000000005</v>
      </c>
      <c r="V139" s="53"/>
      <c r="Z139" s="51"/>
      <c r="AA139" s="51"/>
      <c r="AD139" s="51"/>
      <c r="AE139" s="55"/>
    </row>
    <row r="140" spans="1:31" s="49" customFormat="1" ht="12.75" outlineLevel="1">
      <c r="A140" s="60" t="s">
        <v>322</v>
      </c>
      <c r="G140" s="50"/>
      <c r="H140" s="50"/>
      <c r="I140" s="50"/>
      <c r="J140" s="51"/>
      <c r="K140" s="52"/>
      <c r="L140" s="52"/>
      <c r="M140" s="51">
        <f>SUBTOTAL(9,M139:M139)</f>
        <v>0.11181000000000005</v>
      </c>
      <c r="N140" s="51"/>
      <c r="O140" s="53"/>
      <c r="P140" s="51"/>
      <c r="Q140" s="51">
        <f>SUBTOTAL(9,Q139:Q139)</f>
        <v>0.11181000000000005</v>
      </c>
      <c r="R140" s="51"/>
      <c r="S140" s="53"/>
      <c r="T140" s="51"/>
      <c r="U140" s="51"/>
      <c r="V140" s="53"/>
      <c r="Z140" s="51"/>
      <c r="AA140" s="51"/>
      <c r="AD140" s="51"/>
      <c r="AE140" s="55"/>
    </row>
    <row r="141" spans="1:31" s="49" customFormat="1" ht="12.75" outlineLevel="2">
      <c r="A141" s="49" t="s">
        <v>225</v>
      </c>
      <c r="B141" s="49" t="s">
        <v>226</v>
      </c>
      <c r="C141" s="49" t="s">
        <v>227</v>
      </c>
      <c r="G141" s="50">
        <v>43083</v>
      </c>
      <c r="H141" s="50">
        <v>43082</v>
      </c>
      <c r="I141" s="50">
        <v>43089</v>
      </c>
      <c r="J141" s="51">
        <f>+K141+L141+M141</f>
        <v>2.93468</v>
      </c>
      <c r="K141" s="52"/>
      <c r="L141" s="52"/>
      <c r="M141" s="51">
        <f>+N141+O141+V141+Z141+AB141+AD141</f>
        <v>2.93468</v>
      </c>
      <c r="N141" s="51"/>
      <c r="O141" s="53">
        <v>2.93468</v>
      </c>
      <c r="P141" s="51"/>
      <c r="Q141" s="51">
        <f>+N141+O141+P141</f>
        <v>2.93468</v>
      </c>
      <c r="R141" s="51"/>
      <c r="S141" s="53">
        <f>O141*0.0278</f>
        <v>0.081584104</v>
      </c>
      <c r="T141" s="51"/>
      <c r="U141" s="51">
        <f>+R141+S141+T141</f>
        <v>0.081584104</v>
      </c>
      <c r="V141" s="53"/>
      <c r="Z141" s="51"/>
      <c r="AA141" s="51"/>
      <c r="AD141" s="51"/>
      <c r="AE141" s="55"/>
    </row>
    <row r="142" spans="1:31" s="49" customFormat="1" ht="12.75" outlineLevel="2">
      <c r="A142" s="49" t="s">
        <v>225</v>
      </c>
      <c r="B142" s="49" t="s">
        <v>226</v>
      </c>
      <c r="C142" s="49" t="s">
        <v>227</v>
      </c>
      <c r="G142" s="50">
        <v>43089</v>
      </c>
      <c r="H142" s="50">
        <v>43088</v>
      </c>
      <c r="I142" s="50">
        <v>43096</v>
      </c>
      <c r="J142" s="51">
        <f>+K142+L142+M142</f>
        <v>0.06861</v>
      </c>
      <c r="K142" s="52"/>
      <c r="L142" s="52"/>
      <c r="M142" s="51">
        <f>+N142+O142+V142+Z142+AB142+AD142</f>
        <v>0.06861</v>
      </c>
      <c r="N142" s="51">
        <v>0.06861</v>
      </c>
      <c r="O142" s="53"/>
      <c r="P142" s="51"/>
      <c r="Q142" s="51">
        <f>+N142+O142+P142</f>
        <v>0.06861</v>
      </c>
      <c r="R142" s="51">
        <f>N142*0.0278</f>
        <v>0.001907358</v>
      </c>
      <c r="S142" s="53"/>
      <c r="T142" s="51"/>
      <c r="U142" s="51">
        <f>+R142+S142+T142</f>
        <v>0.001907358</v>
      </c>
      <c r="V142" s="53"/>
      <c r="Z142" s="51"/>
      <c r="AA142" s="51"/>
      <c r="AD142" s="51"/>
      <c r="AE142" s="55"/>
    </row>
    <row r="143" spans="1:31" s="49" customFormat="1" ht="12.75" outlineLevel="1">
      <c r="A143" s="60" t="s">
        <v>323</v>
      </c>
      <c r="G143" s="50"/>
      <c r="H143" s="50"/>
      <c r="I143" s="50"/>
      <c r="J143" s="51"/>
      <c r="K143" s="52"/>
      <c r="L143" s="52"/>
      <c r="M143" s="51">
        <f>SUBTOTAL(9,M141:M142)</f>
        <v>3.0032900000000002</v>
      </c>
      <c r="N143" s="51"/>
      <c r="O143" s="53"/>
      <c r="P143" s="51"/>
      <c r="Q143" s="51">
        <f>SUBTOTAL(9,Q141:Q142)</f>
        <v>3.0032900000000002</v>
      </c>
      <c r="R143" s="51"/>
      <c r="S143" s="53"/>
      <c r="T143" s="51"/>
      <c r="U143" s="51"/>
      <c r="V143" s="53"/>
      <c r="Z143" s="51"/>
      <c r="AA143" s="51"/>
      <c r="AD143" s="51"/>
      <c r="AE143" s="55"/>
    </row>
    <row r="144" spans="1:31" s="49" customFormat="1" ht="12.75" outlineLevel="2">
      <c r="A144" s="49" t="s">
        <v>228</v>
      </c>
      <c r="B144" s="49" t="s">
        <v>229</v>
      </c>
      <c r="C144" s="49" t="s">
        <v>230</v>
      </c>
      <c r="G144" s="50">
        <v>43089</v>
      </c>
      <c r="H144" s="50">
        <v>43088</v>
      </c>
      <c r="I144" s="50">
        <v>43096</v>
      </c>
      <c r="J144" s="51">
        <f>+K144+L144+M144</f>
        <v>0.15819</v>
      </c>
      <c r="K144" s="52"/>
      <c r="L144" s="52"/>
      <c r="M144" s="51">
        <f>+N144+O144+V144+Z144+AB144+AD144</f>
        <v>0.15819</v>
      </c>
      <c r="N144" s="51">
        <v>0.15819</v>
      </c>
      <c r="O144" s="53"/>
      <c r="P144" s="51"/>
      <c r="Q144" s="51">
        <f>+N144+O144+P144</f>
        <v>0.15819</v>
      </c>
      <c r="R144" s="51">
        <f>N144*0.9704</f>
        <v>0.153507576</v>
      </c>
      <c r="S144" s="53"/>
      <c r="T144" s="51"/>
      <c r="U144" s="51">
        <f>+R144+S144+T144</f>
        <v>0.153507576</v>
      </c>
      <c r="V144" s="53"/>
      <c r="Z144" s="51"/>
      <c r="AA144" s="51"/>
      <c r="AD144" s="51"/>
      <c r="AE144" s="55"/>
    </row>
    <row r="145" spans="1:31" s="49" customFormat="1" ht="12.75" outlineLevel="1">
      <c r="A145" s="60" t="s">
        <v>324</v>
      </c>
      <c r="G145" s="50"/>
      <c r="H145" s="50"/>
      <c r="I145" s="50"/>
      <c r="J145" s="51"/>
      <c r="K145" s="52"/>
      <c r="L145" s="52"/>
      <c r="M145" s="51">
        <f>SUBTOTAL(9,M144:M144)</f>
        <v>0.15819</v>
      </c>
      <c r="N145" s="51"/>
      <c r="O145" s="53"/>
      <c r="P145" s="51"/>
      <c r="Q145" s="51">
        <f>SUBTOTAL(9,Q144:Q144)</f>
        <v>0.15819</v>
      </c>
      <c r="R145" s="51"/>
      <c r="S145" s="53"/>
      <c r="T145" s="51"/>
      <c r="U145" s="51"/>
      <c r="V145" s="53"/>
      <c r="Z145" s="51"/>
      <c r="AA145" s="51"/>
      <c r="AD145" s="51"/>
      <c r="AE145" s="55"/>
    </row>
    <row r="146" spans="1:31" s="49" customFormat="1" ht="12.75" outlineLevel="2">
      <c r="A146" s="49" t="s">
        <v>231</v>
      </c>
      <c r="B146" s="49" t="s">
        <v>232</v>
      </c>
      <c r="C146" s="49" t="s">
        <v>233</v>
      </c>
      <c r="E146" s="49" t="s">
        <v>273</v>
      </c>
      <c r="G146" s="50">
        <v>42766</v>
      </c>
      <c r="H146" s="50">
        <v>42767</v>
      </c>
      <c r="I146" s="50">
        <v>42767</v>
      </c>
      <c r="J146" s="51">
        <f aca="true" t="shared" si="1" ref="J146:J157">+K146+L146+M146</f>
        <v>0.0387</v>
      </c>
      <c r="K146" s="52"/>
      <c r="L146" s="52"/>
      <c r="M146" s="51">
        <f aca="true" t="shared" si="2" ref="M146:M157">+N146+O146+V146+Z146+AB146+AD146</f>
        <v>0.0387</v>
      </c>
      <c r="N146" s="51">
        <f aca="true" t="shared" si="3" ref="N146:N153">0.0387-Z146</f>
        <v>0.03595325</v>
      </c>
      <c r="O146" s="53"/>
      <c r="P146" s="51"/>
      <c r="Q146" s="51">
        <f aca="true" t="shared" si="4" ref="Q146:Q157">+N146+O146+P146</f>
        <v>0.03595325</v>
      </c>
      <c r="R146" s="51">
        <f aca="true" t="shared" si="5" ref="R146:R157">N146*0.6837</f>
        <v>0.024581237024999997</v>
      </c>
      <c r="S146" s="53"/>
      <c r="T146" s="51"/>
      <c r="U146" s="51">
        <f aca="true" t="shared" si="6" ref="U146:U157">+R146+S146+T146</f>
        <v>0.024581237024999997</v>
      </c>
      <c r="V146" s="53"/>
      <c r="Z146" s="51">
        <v>0.00274675</v>
      </c>
      <c r="AA146" s="51"/>
      <c r="AD146" s="51"/>
      <c r="AE146" s="55"/>
    </row>
    <row r="147" spans="1:31" s="49" customFormat="1" ht="12.75" outlineLevel="2">
      <c r="A147" s="49" t="s">
        <v>231</v>
      </c>
      <c r="B147" s="49" t="s">
        <v>232</v>
      </c>
      <c r="C147" s="49" t="s">
        <v>233</v>
      </c>
      <c r="E147" s="49" t="s">
        <v>273</v>
      </c>
      <c r="G147" s="50">
        <v>42794</v>
      </c>
      <c r="H147" s="50">
        <v>42795</v>
      </c>
      <c r="I147" s="50">
        <v>42795</v>
      </c>
      <c r="J147" s="51">
        <f t="shared" si="1"/>
        <v>0.0387</v>
      </c>
      <c r="K147" s="52"/>
      <c r="L147" s="52"/>
      <c r="M147" s="51">
        <f t="shared" si="2"/>
        <v>0.0387</v>
      </c>
      <c r="N147" s="51">
        <f t="shared" si="3"/>
        <v>0.03595325</v>
      </c>
      <c r="O147" s="53"/>
      <c r="P147" s="51"/>
      <c r="Q147" s="51">
        <f t="shared" si="4"/>
        <v>0.03595325</v>
      </c>
      <c r="R147" s="51">
        <f t="shared" si="5"/>
        <v>0.024581237024999997</v>
      </c>
      <c r="S147" s="53"/>
      <c r="T147" s="51"/>
      <c r="U147" s="51">
        <f t="shared" si="6"/>
        <v>0.024581237024999997</v>
      </c>
      <c r="V147" s="53"/>
      <c r="Z147" s="51">
        <v>0.00274675</v>
      </c>
      <c r="AA147" s="51"/>
      <c r="AD147" s="51"/>
      <c r="AE147" s="55"/>
    </row>
    <row r="148" spans="1:31" s="49" customFormat="1" ht="12.75" outlineLevel="2">
      <c r="A148" s="49" t="s">
        <v>231</v>
      </c>
      <c r="B148" s="49" t="s">
        <v>232</v>
      </c>
      <c r="C148" s="49" t="s">
        <v>233</v>
      </c>
      <c r="E148" s="49" t="s">
        <v>273</v>
      </c>
      <c r="G148" s="50">
        <v>42825</v>
      </c>
      <c r="H148" s="50">
        <v>42828</v>
      </c>
      <c r="I148" s="50">
        <v>42828</v>
      </c>
      <c r="J148" s="51">
        <f t="shared" si="1"/>
        <v>0.0387</v>
      </c>
      <c r="K148" s="52"/>
      <c r="L148" s="52"/>
      <c r="M148" s="51">
        <f t="shared" si="2"/>
        <v>0.0387</v>
      </c>
      <c r="N148" s="51">
        <f t="shared" si="3"/>
        <v>0.03595325</v>
      </c>
      <c r="O148" s="53"/>
      <c r="P148" s="51"/>
      <c r="Q148" s="51">
        <f t="shared" si="4"/>
        <v>0.03595325</v>
      </c>
      <c r="R148" s="51">
        <f t="shared" si="5"/>
        <v>0.024581237024999997</v>
      </c>
      <c r="S148" s="53"/>
      <c r="T148" s="51"/>
      <c r="U148" s="51">
        <f t="shared" si="6"/>
        <v>0.024581237024999997</v>
      </c>
      <c r="V148" s="53"/>
      <c r="Z148" s="51">
        <v>0.00274675</v>
      </c>
      <c r="AA148" s="51"/>
      <c r="AD148" s="51"/>
      <c r="AE148" s="55"/>
    </row>
    <row r="149" spans="1:31" s="49" customFormat="1" ht="12.75" outlineLevel="2">
      <c r="A149" s="49" t="s">
        <v>231</v>
      </c>
      <c r="B149" s="49" t="s">
        <v>232</v>
      </c>
      <c r="C149" s="49" t="s">
        <v>233</v>
      </c>
      <c r="E149" s="49" t="s">
        <v>273</v>
      </c>
      <c r="G149" s="50">
        <v>42853</v>
      </c>
      <c r="H149" s="50">
        <v>42856</v>
      </c>
      <c r="I149" s="50">
        <v>42856</v>
      </c>
      <c r="J149" s="51">
        <f t="shared" si="1"/>
        <v>0.0387</v>
      </c>
      <c r="K149" s="52"/>
      <c r="L149" s="52"/>
      <c r="M149" s="51">
        <f t="shared" si="2"/>
        <v>0.0387</v>
      </c>
      <c r="N149" s="51">
        <f t="shared" si="3"/>
        <v>0.03595325</v>
      </c>
      <c r="O149" s="53"/>
      <c r="P149" s="51"/>
      <c r="Q149" s="51">
        <f t="shared" si="4"/>
        <v>0.03595325</v>
      </c>
      <c r="R149" s="51">
        <f t="shared" si="5"/>
        <v>0.024581237024999997</v>
      </c>
      <c r="S149" s="53"/>
      <c r="T149" s="51"/>
      <c r="U149" s="51">
        <f t="shared" si="6"/>
        <v>0.024581237024999997</v>
      </c>
      <c r="V149" s="53"/>
      <c r="Z149" s="51">
        <v>0.00274675</v>
      </c>
      <c r="AA149" s="51"/>
      <c r="AD149" s="51"/>
      <c r="AE149" s="55"/>
    </row>
    <row r="150" spans="1:31" s="49" customFormat="1" ht="12.75" outlineLevel="2">
      <c r="A150" s="49" t="s">
        <v>231</v>
      </c>
      <c r="B150" s="49" t="s">
        <v>232</v>
      </c>
      <c r="C150" s="49" t="s">
        <v>233</v>
      </c>
      <c r="E150" s="49" t="s">
        <v>273</v>
      </c>
      <c r="G150" s="50">
        <v>42886</v>
      </c>
      <c r="H150" s="50">
        <v>42887</v>
      </c>
      <c r="I150" s="50">
        <v>42887</v>
      </c>
      <c r="J150" s="51">
        <f t="shared" si="1"/>
        <v>0.0387</v>
      </c>
      <c r="K150" s="52"/>
      <c r="L150" s="52"/>
      <c r="M150" s="51">
        <f t="shared" si="2"/>
        <v>0.0387</v>
      </c>
      <c r="N150" s="51">
        <f t="shared" si="3"/>
        <v>0.03595325</v>
      </c>
      <c r="O150" s="53"/>
      <c r="P150" s="51"/>
      <c r="Q150" s="51">
        <f t="shared" si="4"/>
        <v>0.03595325</v>
      </c>
      <c r="R150" s="51">
        <f t="shared" si="5"/>
        <v>0.024581237024999997</v>
      </c>
      <c r="S150" s="53"/>
      <c r="T150" s="51"/>
      <c r="U150" s="51">
        <f t="shared" si="6"/>
        <v>0.024581237024999997</v>
      </c>
      <c r="V150" s="53"/>
      <c r="Z150" s="51">
        <v>0.00274675</v>
      </c>
      <c r="AA150" s="51"/>
      <c r="AD150" s="51"/>
      <c r="AE150" s="55"/>
    </row>
    <row r="151" spans="1:31" s="49" customFormat="1" ht="12.75" outlineLevel="2">
      <c r="A151" s="49" t="s">
        <v>231</v>
      </c>
      <c r="B151" s="49" t="s">
        <v>232</v>
      </c>
      <c r="C151" s="49" t="s">
        <v>233</v>
      </c>
      <c r="E151" s="49" t="s">
        <v>273</v>
      </c>
      <c r="G151" s="50">
        <v>42916</v>
      </c>
      <c r="H151" s="50">
        <v>42919</v>
      </c>
      <c r="I151" s="50">
        <v>42919</v>
      </c>
      <c r="J151" s="51">
        <f t="shared" si="1"/>
        <v>0.0387</v>
      </c>
      <c r="K151" s="52"/>
      <c r="L151" s="52"/>
      <c r="M151" s="51">
        <f t="shared" si="2"/>
        <v>0.0387</v>
      </c>
      <c r="N151" s="51">
        <f t="shared" si="3"/>
        <v>0.03595325</v>
      </c>
      <c r="O151" s="53"/>
      <c r="P151" s="51"/>
      <c r="Q151" s="51">
        <f t="shared" si="4"/>
        <v>0.03595325</v>
      </c>
      <c r="R151" s="51">
        <f t="shared" si="5"/>
        <v>0.024581237024999997</v>
      </c>
      <c r="S151" s="53"/>
      <c r="T151" s="51"/>
      <c r="U151" s="51">
        <f t="shared" si="6"/>
        <v>0.024581237024999997</v>
      </c>
      <c r="V151" s="53"/>
      <c r="Z151" s="51">
        <v>0.00274675</v>
      </c>
      <c r="AA151" s="51"/>
      <c r="AD151" s="51"/>
      <c r="AE151" s="55"/>
    </row>
    <row r="152" spans="1:31" s="49" customFormat="1" ht="12.75" outlineLevel="2">
      <c r="A152" s="49" t="s">
        <v>231</v>
      </c>
      <c r="B152" s="49" t="s">
        <v>232</v>
      </c>
      <c r="C152" s="49" t="s">
        <v>233</v>
      </c>
      <c r="E152" s="49" t="s">
        <v>273</v>
      </c>
      <c r="G152" s="50">
        <v>42947</v>
      </c>
      <c r="H152" s="50">
        <v>42948</v>
      </c>
      <c r="I152" s="50">
        <v>42948</v>
      </c>
      <c r="J152" s="51">
        <f t="shared" si="1"/>
        <v>0.0387</v>
      </c>
      <c r="K152" s="52"/>
      <c r="L152" s="52"/>
      <c r="M152" s="51">
        <f t="shared" si="2"/>
        <v>0.0387</v>
      </c>
      <c r="N152" s="51">
        <f t="shared" si="3"/>
        <v>0.03595325</v>
      </c>
      <c r="O152" s="53"/>
      <c r="P152" s="51"/>
      <c r="Q152" s="51">
        <f t="shared" si="4"/>
        <v>0.03595325</v>
      </c>
      <c r="R152" s="51">
        <f t="shared" si="5"/>
        <v>0.024581237024999997</v>
      </c>
      <c r="S152" s="53"/>
      <c r="T152" s="51"/>
      <c r="U152" s="51">
        <f t="shared" si="6"/>
        <v>0.024581237024999997</v>
      </c>
      <c r="V152" s="53"/>
      <c r="Z152" s="51">
        <v>0.00274675</v>
      </c>
      <c r="AA152" s="51"/>
      <c r="AD152" s="51"/>
      <c r="AE152" s="55"/>
    </row>
    <row r="153" spans="1:31" s="49" customFormat="1" ht="12.75" outlineLevel="2">
      <c r="A153" s="49" t="s">
        <v>231</v>
      </c>
      <c r="B153" s="49" t="s">
        <v>232</v>
      </c>
      <c r="C153" s="49" t="s">
        <v>233</v>
      </c>
      <c r="E153" s="49" t="s">
        <v>273</v>
      </c>
      <c r="G153" s="50">
        <v>42978</v>
      </c>
      <c r="H153" s="50">
        <v>42979</v>
      </c>
      <c r="I153" s="50">
        <v>42979</v>
      </c>
      <c r="J153" s="51">
        <f t="shared" si="1"/>
        <v>0.0387</v>
      </c>
      <c r="K153" s="52"/>
      <c r="L153" s="52"/>
      <c r="M153" s="51">
        <f t="shared" si="2"/>
        <v>0.0387</v>
      </c>
      <c r="N153" s="51">
        <f t="shared" si="3"/>
        <v>0.03595325</v>
      </c>
      <c r="O153" s="53"/>
      <c r="P153" s="51"/>
      <c r="Q153" s="51">
        <f t="shared" si="4"/>
        <v>0.03595325</v>
      </c>
      <c r="R153" s="51">
        <f t="shared" si="5"/>
        <v>0.024581237024999997</v>
      </c>
      <c r="S153" s="53"/>
      <c r="T153" s="51"/>
      <c r="U153" s="51">
        <f t="shared" si="6"/>
        <v>0.024581237024999997</v>
      </c>
      <c r="V153" s="53"/>
      <c r="Z153" s="51">
        <v>0.00274675</v>
      </c>
      <c r="AA153" s="51"/>
      <c r="AD153" s="51"/>
      <c r="AE153" s="55"/>
    </row>
    <row r="154" spans="1:31" s="49" customFormat="1" ht="12.75" outlineLevel="2">
      <c r="A154" s="49" t="s">
        <v>231</v>
      </c>
      <c r="B154" s="49" t="s">
        <v>232</v>
      </c>
      <c r="C154" s="49" t="s">
        <v>233</v>
      </c>
      <c r="G154" s="50">
        <v>43007</v>
      </c>
      <c r="H154" s="50">
        <v>43010</v>
      </c>
      <c r="I154" s="50">
        <v>43010</v>
      </c>
      <c r="J154" s="51">
        <f t="shared" si="1"/>
        <v>0.03869999999999999</v>
      </c>
      <c r="K154" s="52"/>
      <c r="L154" s="52"/>
      <c r="M154" s="51">
        <f t="shared" si="2"/>
        <v>0.03869999999999999</v>
      </c>
      <c r="N154" s="51">
        <v>0.03869999999999999</v>
      </c>
      <c r="O154" s="53"/>
      <c r="P154" s="51"/>
      <c r="Q154" s="51">
        <f t="shared" si="4"/>
        <v>0.03869999999999999</v>
      </c>
      <c r="R154" s="51">
        <f t="shared" si="5"/>
        <v>0.026459189999999994</v>
      </c>
      <c r="S154" s="53"/>
      <c r="T154" s="51"/>
      <c r="U154" s="51">
        <f t="shared" si="6"/>
        <v>0.026459189999999994</v>
      </c>
      <c r="V154" s="53"/>
      <c r="Z154" s="51"/>
      <c r="AA154" s="51"/>
      <c r="AD154" s="51"/>
      <c r="AE154" s="55"/>
    </row>
    <row r="155" spans="1:31" s="49" customFormat="1" ht="12.75" outlineLevel="2">
      <c r="A155" s="49" t="s">
        <v>231</v>
      </c>
      <c r="B155" s="49" t="s">
        <v>232</v>
      </c>
      <c r="C155" s="49" t="s">
        <v>233</v>
      </c>
      <c r="G155" s="50">
        <v>43039</v>
      </c>
      <c r="H155" s="50">
        <v>43040</v>
      </c>
      <c r="I155" s="50">
        <v>43040</v>
      </c>
      <c r="J155" s="51">
        <f t="shared" si="1"/>
        <v>0.03869999999999999</v>
      </c>
      <c r="K155" s="52"/>
      <c r="L155" s="52"/>
      <c r="M155" s="51">
        <f t="shared" si="2"/>
        <v>0.03869999999999999</v>
      </c>
      <c r="N155" s="51">
        <v>0.03869999999999999</v>
      </c>
      <c r="O155" s="53"/>
      <c r="P155" s="51"/>
      <c r="Q155" s="51">
        <f t="shared" si="4"/>
        <v>0.03869999999999999</v>
      </c>
      <c r="R155" s="51">
        <f t="shared" si="5"/>
        <v>0.026459189999999994</v>
      </c>
      <c r="S155" s="53"/>
      <c r="T155" s="51"/>
      <c r="U155" s="51">
        <f t="shared" si="6"/>
        <v>0.026459189999999994</v>
      </c>
      <c r="V155" s="53"/>
      <c r="Z155" s="51"/>
      <c r="AA155" s="51"/>
      <c r="AD155" s="51"/>
      <c r="AE155" s="55"/>
    </row>
    <row r="156" spans="1:31" s="49" customFormat="1" ht="12.75" outlineLevel="2">
      <c r="A156" s="49" t="s">
        <v>231</v>
      </c>
      <c r="B156" s="49" t="s">
        <v>232</v>
      </c>
      <c r="C156" s="49" t="s">
        <v>233</v>
      </c>
      <c r="G156" s="50">
        <v>43069</v>
      </c>
      <c r="H156" s="50">
        <v>43070</v>
      </c>
      <c r="I156" s="50">
        <v>43070</v>
      </c>
      <c r="J156" s="51">
        <f t="shared" si="1"/>
        <v>0.03869999999999999</v>
      </c>
      <c r="K156" s="52"/>
      <c r="L156" s="52"/>
      <c r="M156" s="51">
        <f t="shared" si="2"/>
        <v>0.03869999999999999</v>
      </c>
      <c r="N156" s="51">
        <v>0.03869999999999999</v>
      </c>
      <c r="O156" s="53"/>
      <c r="P156" s="51"/>
      <c r="Q156" s="51">
        <f t="shared" si="4"/>
        <v>0.03869999999999999</v>
      </c>
      <c r="R156" s="51">
        <f t="shared" si="5"/>
        <v>0.026459189999999994</v>
      </c>
      <c r="S156" s="53"/>
      <c r="T156" s="51"/>
      <c r="U156" s="51">
        <f t="shared" si="6"/>
        <v>0.026459189999999994</v>
      </c>
      <c r="V156" s="53"/>
      <c r="Z156" s="51"/>
      <c r="AA156" s="51"/>
      <c r="AD156" s="51"/>
      <c r="AE156" s="55"/>
    </row>
    <row r="157" spans="1:31" s="49" customFormat="1" ht="12.75" outlineLevel="2">
      <c r="A157" s="49" t="s">
        <v>231</v>
      </c>
      <c r="B157" s="49" t="s">
        <v>232</v>
      </c>
      <c r="C157" s="49" t="s">
        <v>233</v>
      </c>
      <c r="G157" s="50">
        <v>43098</v>
      </c>
      <c r="H157" s="50">
        <v>43102</v>
      </c>
      <c r="I157" s="50">
        <v>43102</v>
      </c>
      <c r="J157" s="51">
        <f t="shared" si="1"/>
        <v>0.03869999999999999</v>
      </c>
      <c r="K157" s="52"/>
      <c r="L157" s="52"/>
      <c r="M157" s="51">
        <f t="shared" si="2"/>
        <v>0.03869999999999999</v>
      </c>
      <c r="N157" s="51">
        <v>0.03869999999999999</v>
      </c>
      <c r="O157" s="53"/>
      <c r="P157" s="51"/>
      <c r="Q157" s="51">
        <f t="shared" si="4"/>
        <v>0.03869999999999999</v>
      </c>
      <c r="R157" s="51">
        <f t="shared" si="5"/>
        <v>0.026459189999999994</v>
      </c>
      <c r="S157" s="53"/>
      <c r="T157" s="51"/>
      <c r="U157" s="51">
        <f t="shared" si="6"/>
        <v>0.026459189999999994</v>
      </c>
      <c r="V157" s="53"/>
      <c r="Z157" s="51"/>
      <c r="AA157" s="51"/>
      <c r="AD157" s="51"/>
      <c r="AE157" s="55"/>
    </row>
    <row r="158" spans="1:31" s="49" customFormat="1" ht="12.75" outlineLevel="1">
      <c r="A158" s="60" t="s">
        <v>325</v>
      </c>
      <c r="G158" s="50"/>
      <c r="H158" s="50"/>
      <c r="I158" s="50"/>
      <c r="J158" s="51"/>
      <c r="K158" s="52"/>
      <c r="L158" s="52"/>
      <c r="M158" s="51">
        <f>SUBTOTAL(9,M146:M157)</f>
        <v>0.4644000000000001</v>
      </c>
      <c r="N158" s="51"/>
      <c r="O158" s="53"/>
      <c r="P158" s="51"/>
      <c r="Q158" s="51">
        <f>SUBTOTAL(9,Q146:Q157)</f>
        <v>0.44242600000000004</v>
      </c>
      <c r="R158" s="51"/>
      <c r="S158" s="53"/>
      <c r="T158" s="51"/>
      <c r="U158" s="51"/>
      <c r="V158" s="53"/>
      <c r="Z158" s="51"/>
      <c r="AA158" s="51"/>
      <c r="AD158" s="51"/>
      <c r="AE158" s="55"/>
    </row>
    <row r="159" spans="1:31" s="49" customFormat="1" ht="12.75" outlineLevel="2">
      <c r="A159" s="49" t="s">
        <v>234</v>
      </c>
      <c r="B159" s="49" t="s">
        <v>235</v>
      </c>
      <c r="C159" s="49" t="s">
        <v>236</v>
      </c>
      <c r="E159" s="49" t="s">
        <v>273</v>
      </c>
      <c r="G159" s="50">
        <v>42766</v>
      </c>
      <c r="H159" s="50">
        <v>42767</v>
      </c>
      <c r="I159" s="50">
        <v>42767</v>
      </c>
      <c r="J159" s="51">
        <f aca="true" t="shared" si="7" ref="J159:J170">+K159+L159+M159</f>
        <v>0.029</v>
      </c>
      <c r="K159" s="52"/>
      <c r="L159" s="52"/>
      <c r="M159" s="51">
        <f aca="true" t="shared" si="8" ref="M159:M170">+N159+O159+V159+Z159+AB159+AD159</f>
        <v>0.029</v>
      </c>
      <c r="N159" s="51">
        <f aca="true" t="shared" si="9" ref="N159:N166">0.029-Z159</f>
        <v>0.02694171</v>
      </c>
      <c r="O159" s="53"/>
      <c r="P159" s="51"/>
      <c r="Q159" s="51">
        <f aca="true" t="shared" si="10" ref="Q159:Q170">+N159+O159+P159</f>
        <v>0.02694171</v>
      </c>
      <c r="R159" s="51">
        <f aca="true" t="shared" si="11" ref="R159:R170">N159*0.6837</f>
        <v>0.018420047127</v>
      </c>
      <c r="S159" s="53"/>
      <c r="T159" s="51"/>
      <c r="U159" s="51">
        <f aca="true" t="shared" si="12" ref="U159:U170">+R159+S159+T159</f>
        <v>0.018420047127</v>
      </c>
      <c r="V159" s="53"/>
      <c r="Z159" s="51">
        <v>0.00205829</v>
      </c>
      <c r="AA159" s="51"/>
      <c r="AD159" s="51"/>
      <c r="AE159" s="55"/>
    </row>
    <row r="160" spans="1:31" s="49" customFormat="1" ht="12.75" outlineLevel="2">
      <c r="A160" s="49" t="s">
        <v>234</v>
      </c>
      <c r="B160" s="49" t="s">
        <v>235</v>
      </c>
      <c r="C160" s="49" t="s">
        <v>236</v>
      </c>
      <c r="E160" s="49" t="s">
        <v>273</v>
      </c>
      <c r="G160" s="50">
        <v>42794</v>
      </c>
      <c r="H160" s="50">
        <v>42795</v>
      </c>
      <c r="I160" s="50">
        <v>42795</v>
      </c>
      <c r="J160" s="51">
        <f t="shared" si="7"/>
        <v>0.029</v>
      </c>
      <c r="K160" s="52"/>
      <c r="L160" s="52"/>
      <c r="M160" s="51">
        <f t="shared" si="8"/>
        <v>0.029</v>
      </c>
      <c r="N160" s="51">
        <f t="shared" si="9"/>
        <v>0.02694171</v>
      </c>
      <c r="O160" s="53"/>
      <c r="P160" s="51"/>
      <c r="Q160" s="51">
        <f t="shared" si="10"/>
        <v>0.02694171</v>
      </c>
      <c r="R160" s="51">
        <f t="shared" si="11"/>
        <v>0.018420047127</v>
      </c>
      <c r="S160" s="53"/>
      <c r="T160" s="51"/>
      <c r="U160" s="51">
        <f t="shared" si="12"/>
        <v>0.018420047127</v>
      </c>
      <c r="V160" s="53"/>
      <c r="Z160" s="51">
        <v>0.00205829</v>
      </c>
      <c r="AA160" s="51"/>
      <c r="AD160" s="51"/>
      <c r="AE160" s="55"/>
    </row>
    <row r="161" spans="1:31" s="49" customFormat="1" ht="12.75" outlineLevel="2">
      <c r="A161" s="49" t="s">
        <v>234</v>
      </c>
      <c r="B161" s="49" t="s">
        <v>235</v>
      </c>
      <c r="C161" s="49" t="s">
        <v>236</v>
      </c>
      <c r="E161" s="49" t="s">
        <v>273</v>
      </c>
      <c r="G161" s="50">
        <v>42825</v>
      </c>
      <c r="H161" s="50">
        <v>42828</v>
      </c>
      <c r="I161" s="50">
        <v>42828</v>
      </c>
      <c r="J161" s="51">
        <f t="shared" si="7"/>
        <v>0.029</v>
      </c>
      <c r="K161" s="52"/>
      <c r="L161" s="52"/>
      <c r="M161" s="51">
        <f t="shared" si="8"/>
        <v>0.029</v>
      </c>
      <c r="N161" s="51">
        <f t="shared" si="9"/>
        <v>0.02694171</v>
      </c>
      <c r="O161" s="53"/>
      <c r="P161" s="51"/>
      <c r="Q161" s="51">
        <f t="shared" si="10"/>
        <v>0.02694171</v>
      </c>
      <c r="R161" s="51">
        <f t="shared" si="11"/>
        <v>0.018420047127</v>
      </c>
      <c r="S161" s="53"/>
      <c r="T161" s="51"/>
      <c r="U161" s="51">
        <f t="shared" si="12"/>
        <v>0.018420047127</v>
      </c>
      <c r="V161" s="53"/>
      <c r="Z161" s="51">
        <v>0.00205829</v>
      </c>
      <c r="AA161" s="51"/>
      <c r="AD161" s="51"/>
      <c r="AE161" s="55"/>
    </row>
    <row r="162" spans="1:31" s="49" customFormat="1" ht="12.75" outlineLevel="2">
      <c r="A162" s="49" t="s">
        <v>234</v>
      </c>
      <c r="B162" s="49" t="s">
        <v>235</v>
      </c>
      <c r="C162" s="49" t="s">
        <v>236</v>
      </c>
      <c r="E162" s="49" t="s">
        <v>273</v>
      </c>
      <c r="G162" s="50">
        <v>42853</v>
      </c>
      <c r="H162" s="50">
        <v>42856</v>
      </c>
      <c r="I162" s="50">
        <v>42856</v>
      </c>
      <c r="J162" s="51">
        <f t="shared" si="7"/>
        <v>0.029</v>
      </c>
      <c r="K162" s="52"/>
      <c r="L162" s="52"/>
      <c r="M162" s="51">
        <f t="shared" si="8"/>
        <v>0.029</v>
      </c>
      <c r="N162" s="51">
        <f t="shared" si="9"/>
        <v>0.02694171</v>
      </c>
      <c r="O162" s="53"/>
      <c r="P162" s="51"/>
      <c r="Q162" s="51">
        <f t="shared" si="10"/>
        <v>0.02694171</v>
      </c>
      <c r="R162" s="51">
        <f t="shared" si="11"/>
        <v>0.018420047127</v>
      </c>
      <c r="S162" s="53"/>
      <c r="T162" s="51"/>
      <c r="U162" s="51">
        <f t="shared" si="12"/>
        <v>0.018420047127</v>
      </c>
      <c r="V162" s="53"/>
      <c r="Z162" s="51">
        <v>0.00205829</v>
      </c>
      <c r="AA162" s="51"/>
      <c r="AD162" s="51"/>
      <c r="AE162" s="55"/>
    </row>
    <row r="163" spans="1:31" s="49" customFormat="1" ht="12.75" outlineLevel="2">
      <c r="A163" s="49" t="s">
        <v>234</v>
      </c>
      <c r="B163" s="49" t="s">
        <v>235</v>
      </c>
      <c r="C163" s="49" t="s">
        <v>236</v>
      </c>
      <c r="E163" s="49" t="s">
        <v>273</v>
      </c>
      <c r="G163" s="50">
        <v>42886</v>
      </c>
      <c r="H163" s="50">
        <v>42887</v>
      </c>
      <c r="I163" s="50">
        <v>42887</v>
      </c>
      <c r="J163" s="51">
        <f t="shared" si="7"/>
        <v>0.029</v>
      </c>
      <c r="K163" s="52"/>
      <c r="L163" s="52"/>
      <c r="M163" s="51">
        <f t="shared" si="8"/>
        <v>0.029</v>
      </c>
      <c r="N163" s="51">
        <f t="shared" si="9"/>
        <v>0.02694171</v>
      </c>
      <c r="O163" s="53"/>
      <c r="P163" s="51"/>
      <c r="Q163" s="51">
        <f t="shared" si="10"/>
        <v>0.02694171</v>
      </c>
      <c r="R163" s="51">
        <f t="shared" si="11"/>
        <v>0.018420047127</v>
      </c>
      <c r="S163" s="53"/>
      <c r="T163" s="51"/>
      <c r="U163" s="51">
        <f t="shared" si="12"/>
        <v>0.018420047127</v>
      </c>
      <c r="V163" s="53"/>
      <c r="Z163" s="51">
        <v>0.00205829</v>
      </c>
      <c r="AA163" s="51"/>
      <c r="AD163" s="51"/>
      <c r="AE163" s="55"/>
    </row>
    <row r="164" spans="1:31" s="49" customFormat="1" ht="12.75" outlineLevel="2">
      <c r="A164" s="49" t="s">
        <v>234</v>
      </c>
      <c r="B164" s="49" t="s">
        <v>235</v>
      </c>
      <c r="C164" s="49" t="s">
        <v>236</v>
      </c>
      <c r="E164" s="49" t="s">
        <v>273</v>
      </c>
      <c r="G164" s="50">
        <v>42916</v>
      </c>
      <c r="H164" s="50">
        <v>42919</v>
      </c>
      <c r="I164" s="50">
        <v>42919</v>
      </c>
      <c r="J164" s="51">
        <f t="shared" si="7"/>
        <v>0.029</v>
      </c>
      <c r="K164" s="52"/>
      <c r="L164" s="52"/>
      <c r="M164" s="51">
        <f t="shared" si="8"/>
        <v>0.029</v>
      </c>
      <c r="N164" s="51">
        <f t="shared" si="9"/>
        <v>0.02694171</v>
      </c>
      <c r="O164" s="53"/>
      <c r="P164" s="51"/>
      <c r="Q164" s="51">
        <f t="shared" si="10"/>
        <v>0.02694171</v>
      </c>
      <c r="R164" s="51">
        <f t="shared" si="11"/>
        <v>0.018420047127</v>
      </c>
      <c r="S164" s="53"/>
      <c r="T164" s="51"/>
      <c r="U164" s="51">
        <f t="shared" si="12"/>
        <v>0.018420047127</v>
      </c>
      <c r="V164" s="53"/>
      <c r="Z164" s="51">
        <v>0.00205829</v>
      </c>
      <c r="AA164" s="51"/>
      <c r="AD164" s="51"/>
      <c r="AE164" s="55"/>
    </row>
    <row r="165" spans="1:31" s="49" customFormat="1" ht="12.75" outlineLevel="2">
      <c r="A165" s="49" t="s">
        <v>234</v>
      </c>
      <c r="B165" s="49" t="s">
        <v>235</v>
      </c>
      <c r="C165" s="49" t="s">
        <v>236</v>
      </c>
      <c r="E165" s="49" t="s">
        <v>273</v>
      </c>
      <c r="G165" s="50">
        <v>42947</v>
      </c>
      <c r="H165" s="50">
        <v>42948</v>
      </c>
      <c r="I165" s="50">
        <v>42948</v>
      </c>
      <c r="J165" s="51">
        <f t="shared" si="7"/>
        <v>0.029</v>
      </c>
      <c r="K165" s="52"/>
      <c r="L165" s="52"/>
      <c r="M165" s="51">
        <f t="shared" si="8"/>
        <v>0.029</v>
      </c>
      <c r="N165" s="51">
        <f t="shared" si="9"/>
        <v>0.02694171</v>
      </c>
      <c r="O165" s="53"/>
      <c r="P165" s="51"/>
      <c r="Q165" s="51">
        <f t="shared" si="10"/>
        <v>0.02694171</v>
      </c>
      <c r="R165" s="51">
        <f t="shared" si="11"/>
        <v>0.018420047127</v>
      </c>
      <c r="S165" s="53"/>
      <c r="T165" s="51"/>
      <c r="U165" s="51">
        <f t="shared" si="12"/>
        <v>0.018420047127</v>
      </c>
      <c r="V165" s="53"/>
      <c r="Z165" s="51">
        <v>0.00205829</v>
      </c>
      <c r="AA165" s="51"/>
      <c r="AD165" s="51"/>
      <c r="AE165" s="55"/>
    </row>
    <row r="166" spans="1:31" s="49" customFormat="1" ht="12.75" outlineLevel="2">
      <c r="A166" s="49" t="s">
        <v>234</v>
      </c>
      <c r="B166" s="49" t="s">
        <v>235</v>
      </c>
      <c r="C166" s="49" t="s">
        <v>236</v>
      </c>
      <c r="E166" s="49" t="s">
        <v>273</v>
      </c>
      <c r="G166" s="50">
        <v>42978</v>
      </c>
      <c r="H166" s="50">
        <v>42979</v>
      </c>
      <c r="I166" s="50">
        <v>42979</v>
      </c>
      <c r="J166" s="51">
        <f t="shared" si="7"/>
        <v>0.029</v>
      </c>
      <c r="K166" s="52"/>
      <c r="L166" s="52"/>
      <c r="M166" s="51">
        <f t="shared" si="8"/>
        <v>0.029</v>
      </c>
      <c r="N166" s="51">
        <f t="shared" si="9"/>
        <v>0.02694171</v>
      </c>
      <c r="O166" s="53"/>
      <c r="P166" s="51"/>
      <c r="Q166" s="51">
        <f t="shared" si="10"/>
        <v>0.02694171</v>
      </c>
      <c r="R166" s="51">
        <f t="shared" si="11"/>
        <v>0.018420047127</v>
      </c>
      <c r="S166" s="53"/>
      <c r="T166" s="51"/>
      <c r="U166" s="51">
        <f t="shared" si="12"/>
        <v>0.018420047127</v>
      </c>
      <c r="V166" s="53"/>
      <c r="Z166" s="51">
        <v>0.00205829</v>
      </c>
      <c r="AA166" s="51"/>
      <c r="AD166" s="51"/>
      <c r="AE166" s="55"/>
    </row>
    <row r="167" spans="1:31" s="49" customFormat="1" ht="12.75" outlineLevel="2">
      <c r="A167" s="49" t="s">
        <v>234</v>
      </c>
      <c r="B167" s="49" t="s">
        <v>235</v>
      </c>
      <c r="C167" s="49" t="s">
        <v>236</v>
      </c>
      <c r="G167" s="50">
        <v>43007</v>
      </c>
      <c r="H167" s="50">
        <v>43010</v>
      </c>
      <c r="I167" s="50">
        <v>43010</v>
      </c>
      <c r="J167" s="51">
        <f t="shared" si="7"/>
        <v>0.028999999999999998</v>
      </c>
      <c r="K167" s="52"/>
      <c r="L167" s="52"/>
      <c r="M167" s="51">
        <f t="shared" si="8"/>
        <v>0.028999999999999998</v>
      </c>
      <c r="N167" s="51">
        <v>0.028999999999999998</v>
      </c>
      <c r="O167" s="53"/>
      <c r="P167" s="51"/>
      <c r="Q167" s="51">
        <f t="shared" si="10"/>
        <v>0.028999999999999998</v>
      </c>
      <c r="R167" s="51">
        <f t="shared" si="11"/>
        <v>0.0198273</v>
      </c>
      <c r="S167" s="53"/>
      <c r="T167" s="51"/>
      <c r="U167" s="51">
        <f t="shared" si="12"/>
        <v>0.0198273</v>
      </c>
      <c r="V167" s="53"/>
      <c r="Z167" s="51"/>
      <c r="AA167" s="51"/>
      <c r="AD167" s="51"/>
      <c r="AE167" s="55"/>
    </row>
    <row r="168" spans="1:31" s="49" customFormat="1" ht="12.75" outlineLevel="2">
      <c r="A168" s="49" t="s">
        <v>234</v>
      </c>
      <c r="B168" s="49" t="s">
        <v>235</v>
      </c>
      <c r="C168" s="49" t="s">
        <v>236</v>
      </c>
      <c r="G168" s="50">
        <v>43039</v>
      </c>
      <c r="H168" s="50">
        <v>43040</v>
      </c>
      <c r="I168" s="50">
        <v>43040</v>
      </c>
      <c r="J168" s="51">
        <f t="shared" si="7"/>
        <v>0.028999999999999998</v>
      </c>
      <c r="K168" s="52"/>
      <c r="L168" s="52"/>
      <c r="M168" s="51">
        <f t="shared" si="8"/>
        <v>0.028999999999999998</v>
      </c>
      <c r="N168" s="51">
        <v>0.028999999999999998</v>
      </c>
      <c r="O168" s="53"/>
      <c r="P168" s="51"/>
      <c r="Q168" s="51">
        <f t="shared" si="10"/>
        <v>0.028999999999999998</v>
      </c>
      <c r="R168" s="51">
        <f t="shared" si="11"/>
        <v>0.0198273</v>
      </c>
      <c r="S168" s="53"/>
      <c r="T168" s="51"/>
      <c r="U168" s="51">
        <f t="shared" si="12"/>
        <v>0.0198273</v>
      </c>
      <c r="V168" s="53"/>
      <c r="Z168" s="51"/>
      <c r="AA168" s="51"/>
      <c r="AD168" s="51"/>
      <c r="AE168" s="55"/>
    </row>
    <row r="169" spans="1:31" s="49" customFormat="1" ht="12.75" outlineLevel="2">
      <c r="A169" s="49" t="s">
        <v>234</v>
      </c>
      <c r="B169" s="49" t="s">
        <v>235</v>
      </c>
      <c r="C169" s="49" t="s">
        <v>236</v>
      </c>
      <c r="G169" s="50">
        <v>43069</v>
      </c>
      <c r="H169" s="50">
        <v>43070</v>
      </c>
      <c r="I169" s="50">
        <v>43070</v>
      </c>
      <c r="J169" s="51">
        <f t="shared" si="7"/>
        <v>0.028999999999999998</v>
      </c>
      <c r="K169" s="52"/>
      <c r="L169" s="52"/>
      <c r="M169" s="51">
        <f t="shared" si="8"/>
        <v>0.028999999999999998</v>
      </c>
      <c r="N169" s="51">
        <v>0.028999999999999998</v>
      </c>
      <c r="O169" s="53"/>
      <c r="P169" s="51"/>
      <c r="Q169" s="51">
        <f t="shared" si="10"/>
        <v>0.028999999999999998</v>
      </c>
      <c r="R169" s="51">
        <f t="shared" si="11"/>
        <v>0.0198273</v>
      </c>
      <c r="S169" s="53"/>
      <c r="T169" s="51"/>
      <c r="U169" s="51">
        <f t="shared" si="12"/>
        <v>0.0198273</v>
      </c>
      <c r="V169" s="53"/>
      <c r="Z169" s="51"/>
      <c r="AA169" s="51"/>
      <c r="AD169" s="51"/>
      <c r="AE169" s="55"/>
    </row>
    <row r="170" spans="1:31" s="49" customFormat="1" ht="12.75" outlineLevel="2">
      <c r="A170" s="49" t="s">
        <v>234</v>
      </c>
      <c r="B170" s="49" t="s">
        <v>235</v>
      </c>
      <c r="C170" s="49" t="s">
        <v>236</v>
      </c>
      <c r="G170" s="50">
        <v>43098</v>
      </c>
      <c r="H170" s="50">
        <v>43102</v>
      </c>
      <c r="I170" s="50">
        <v>43102</v>
      </c>
      <c r="J170" s="51">
        <f t="shared" si="7"/>
        <v>0.028999999999999998</v>
      </c>
      <c r="K170" s="52"/>
      <c r="L170" s="52"/>
      <c r="M170" s="51">
        <f t="shared" si="8"/>
        <v>0.028999999999999998</v>
      </c>
      <c r="N170" s="51">
        <v>0.028999999999999998</v>
      </c>
      <c r="O170" s="53"/>
      <c r="P170" s="51"/>
      <c r="Q170" s="51">
        <f t="shared" si="10"/>
        <v>0.028999999999999998</v>
      </c>
      <c r="R170" s="51">
        <f t="shared" si="11"/>
        <v>0.0198273</v>
      </c>
      <c r="S170" s="53"/>
      <c r="T170" s="51"/>
      <c r="U170" s="51">
        <f t="shared" si="12"/>
        <v>0.0198273</v>
      </c>
      <c r="V170" s="53"/>
      <c r="Z170" s="51"/>
      <c r="AA170" s="51"/>
      <c r="AD170" s="51"/>
      <c r="AE170" s="55"/>
    </row>
    <row r="171" spans="1:31" s="49" customFormat="1" ht="12.75" outlineLevel="1">
      <c r="A171" s="60" t="s">
        <v>326</v>
      </c>
      <c r="G171" s="50"/>
      <c r="H171" s="50"/>
      <c r="I171" s="50"/>
      <c r="J171" s="51"/>
      <c r="K171" s="52"/>
      <c r="L171" s="52"/>
      <c r="M171" s="51">
        <f>SUBTOTAL(9,M159:M170)</f>
        <v>0.3480000000000001</v>
      </c>
      <c r="N171" s="51"/>
      <c r="O171" s="53"/>
      <c r="P171" s="51"/>
      <c r="Q171" s="51">
        <f>SUBTOTAL(9,Q159:Q170)</f>
        <v>0.33153368000000005</v>
      </c>
      <c r="R171" s="51"/>
      <c r="S171" s="53"/>
      <c r="T171" s="51"/>
      <c r="U171" s="51"/>
      <c r="V171" s="53"/>
      <c r="Z171" s="51"/>
      <c r="AA171" s="51"/>
      <c r="AD171" s="51"/>
      <c r="AE171" s="55"/>
    </row>
    <row r="172" spans="1:31" s="49" customFormat="1" ht="12.75" outlineLevel="2">
      <c r="A172" s="49" t="s">
        <v>237</v>
      </c>
      <c r="B172" s="49" t="s">
        <v>238</v>
      </c>
      <c r="C172" s="49" t="s">
        <v>239</v>
      </c>
      <c r="E172" s="49" t="s">
        <v>273</v>
      </c>
      <c r="G172" s="50">
        <v>42766</v>
      </c>
      <c r="H172" s="50">
        <v>42767</v>
      </c>
      <c r="I172" s="50">
        <v>42767</v>
      </c>
      <c r="J172" s="51">
        <f aca="true" t="shared" si="13" ref="J172:J183">+K172+L172+M172</f>
        <v>0.042</v>
      </c>
      <c r="K172" s="52"/>
      <c r="L172" s="52"/>
      <c r="M172" s="51">
        <f aca="true" t="shared" si="14" ref="M172:M183">+N172+O172+V172+Z172+AB172+AD172</f>
        <v>0.042</v>
      </c>
      <c r="N172" s="51">
        <f aca="true" t="shared" si="15" ref="N172:N179">0.042-Z172</f>
        <v>0.03901903</v>
      </c>
      <c r="O172" s="53"/>
      <c r="P172" s="51"/>
      <c r="Q172" s="51">
        <f aca="true" t="shared" si="16" ref="Q172:Q183">+N172+O172+P172</f>
        <v>0.03901903</v>
      </c>
      <c r="R172" s="51">
        <f aca="true" t="shared" si="17" ref="R172:R183">N172*0.6837</f>
        <v>0.026677310811000002</v>
      </c>
      <c r="S172" s="53"/>
      <c r="T172" s="51"/>
      <c r="U172" s="51">
        <f aca="true" t="shared" si="18" ref="U172:U183">+R172+S172+T172</f>
        <v>0.026677310811000002</v>
      </c>
      <c r="V172" s="53"/>
      <c r="Z172" s="51">
        <v>0.00298097</v>
      </c>
      <c r="AA172" s="51"/>
      <c r="AD172" s="51"/>
      <c r="AE172" s="55"/>
    </row>
    <row r="173" spans="1:31" s="49" customFormat="1" ht="12.75" outlineLevel="2">
      <c r="A173" s="49" t="s">
        <v>237</v>
      </c>
      <c r="B173" s="49" t="s">
        <v>238</v>
      </c>
      <c r="C173" s="49" t="s">
        <v>239</v>
      </c>
      <c r="E173" s="49" t="s">
        <v>273</v>
      </c>
      <c r="G173" s="50">
        <v>42794</v>
      </c>
      <c r="H173" s="50">
        <v>42795</v>
      </c>
      <c r="I173" s="50">
        <v>42795</v>
      </c>
      <c r="J173" s="51">
        <f t="shared" si="13"/>
        <v>0.042</v>
      </c>
      <c r="K173" s="52"/>
      <c r="L173" s="52"/>
      <c r="M173" s="51">
        <f t="shared" si="14"/>
        <v>0.042</v>
      </c>
      <c r="N173" s="51">
        <f t="shared" si="15"/>
        <v>0.03901903</v>
      </c>
      <c r="O173" s="53"/>
      <c r="P173" s="51"/>
      <c r="Q173" s="51">
        <f t="shared" si="16"/>
        <v>0.03901903</v>
      </c>
      <c r="R173" s="51">
        <f t="shared" si="17"/>
        <v>0.026677310811000002</v>
      </c>
      <c r="S173" s="53"/>
      <c r="T173" s="51"/>
      <c r="U173" s="51">
        <f t="shared" si="18"/>
        <v>0.026677310811000002</v>
      </c>
      <c r="V173" s="53"/>
      <c r="Z173" s="51">
        <v>0.00298097</v>
      </c>
      <c r="AA173" s="51"/>
      <c r="AD173" s="51"/>
      <c r="AE173" s="55"/>
    </row>
    <row r="174" spans="1:31" s="49" customFormat="1" ht="12.75" outlineLevel="2">
      <c r="A174" s="49" t="s">
        <v>237</v>
      </c>
      <c r="B174" s="49" t="s">
        <v>238</v>
      </c>
      <c r="C174" s="49" t="s">
        <v>239</v>
      </c>
      <c r="E174" s="49" t="s">
        <v>273</v>
      </c>
      <c r="G174" s="50">
        <v>42825</v>
      </c>
      <c r="H174" s="50">
        <v>42828</v>
      </c>
      <c r="I174" s="50">
        <v>42828</v>
      </c>
      <c r="J174" s="51">
        <f t="shared" si="13"/>
        <v>0.042</v>
      </c>
      <c r="K174" s="52"/>
      <c r="L174" s="52"/>
      <c r="M174" s="51">
        <f t="shared" si="14"/>
        <v>0.042</v>
      </c>
      <c r="N174" s="51">
        <f t="shared" si="15"/>
        <v>0.03901903</v>
      </c>
      <c r="O174" s="53"/>
      <c r="P174" s="51"/>
      <c r="Q174" s="51">
        <f t="shared" si="16"/>
        <v>0.03901903</v>
      </c>
      <c r="R174" s="51">
        <f t="shared" si="17"/>
        <v>0.026677310811000002</v>
      </c>
      <c r="S174" s="53"/>
      <c r="T174" s="51"/>
      <c r="U174" s="51">
        <f t="shared" si="18"/>
        <v>0.026677310811000002</v>
      </c>
      <c r="V174" s="53"/>
      <c r="Z174" s="51">
        <v>0.00298097</v>
      </c>
      <c r="AA174" s="51"/>
      <c r="AD174" s="51"/>
      <c r="AE174" s="55"/>
    </row>
    <row r="175" spans="1:31" s="49" customFormat="1" ht="12.75" outlineLevel="2">
      <c r="A175" s="49" t="s">
        <v>237</v>
      </c>
      <c r="B175" s="49" t="s">
        <v>238</v>
      </c>
      <c r="C175" s="49" t="s">
        <v>239</v>
      </c>
      <c r="E175" s="49" t="s">
        <v>273</v>
      </c>
      <c r="G175" s="50">
        <v>42853</v>
      </c>
      <c r="H175" s="50">
        <v>42856</v>
      </c>
      <c r="I175" s="50">
        <v>42856</v>
      </c>
      <c r="J175" s="51">
        <f t="shared" si="13"/>
        <v>0.042</v>
      </c>
      <c r="K175" s="52"/>
      <c r="L175" s="52"/>
      <c r="M175" s="51">
        <f t="shared" si="14"/>
        <v>0.042</v>
      </c>
      <c r="N175" s="51">
        <f t="shared" si="15"/>
        <v>0.03901903</v>
      </c>
      <c r="O175" s="53"/>
      <c r="P175" s="51"/>
      <c r="Q175" s="51">
        <f t="shared" si="16"/>
        <v>0.03901903</v>
      </c>
      <c r="R175" s="51">
        <f t="shared" si="17"/>
        <v>0.026677310811000002</v>
      </c>
      <c r="S175" s="53"/>
      <c r="T175" s="51"/>
      <c r="U175" s="51">
        <f t="shared" si="18"/>
        <v>0.026677310811000002</v>
      </c>
      <c r="V175" s="53"/>
      <c r="Z175" s="51">
        <v>0.00298097</v>
      </c>
      <c r="AA175" s="51"/>
      <c r="AD175" s="51"/>
      <c r="AE175" s="55"/>
    </row>
    <row r="176" spans="1:31" s="49" customFormat="1" ht="12.75" outlineLevel="2">
      <c r="A176" s="49" t="s">
        <v>237</v>
      </c>
      <c r="B176" s="49" t="s">
        <v>238</v>
      </c>
      <c r="C176" s="49" t="s">
        <v>239</v>
      </c>
      <c r="E176" s="49" t="s">
        <v>273</v>
      </c>
      <c r="G176" s="50">
        <v>42886</v>
      </c>
      <c r="H176" s="50">
        <v>42887</v>
      </c>
      <c r="I176" s="50">
        <v>42887</v>
      </c>
      <c r="J176" s="51">
        <f t="shared" si="13"/>
        <v>0.042</v>
      </c>
      <c r="K176" s="52"/>
      <c r="L176" s="52"/>
      <c r="M176" s="51">
        <f t="shared" si="14"/>
        <v>0.042</v>
      </c>
      <c r="N176" s="51">
        <f t="shared" si="15"/>
        <v>0.03901903</v>
      </c>
      <c r="O176" s="53"/>
      <c r="P176" s="51"/>
      <c r="Q176" s="51">
        <f t="shared" si="16"/>
        <v>0.03901903</v>
      </c>
      <c r="R176" s="51">
        <f t="shared" si="17"/>
        <v>0.026677310811000002</v>
      </c>
      <c r="S176" s="53"/>
      <c r="T176" s="51"/>
      <c r="U176" s="51">
        <f t="shared" si="18"/>
        <v>0.026677310811000002</v>
      </c>
      <c r="V176" s="53"/>
      <c r="Z176" s="51">
        <v>0.00298097</v>
      </c>
      <c r="AA176" s="51"/>
      <c r="AD176" s="51"/>
      <c r="AE176" s="55"/>
    </row>
    <row r="177" spans="1:31" s="49" customFormat="1" ht="12.75" outlineLevel="2">
      <c r="A177" s="49" t="s">
        <v>237</v>
      </c>
      <c r="B177" s="49" t="s">
        <v>238</v>
      </c>
      <c r="C177" s="49" t="s">
        <v>239</v>
      </c>
      <c r="E177" s="49" t="s">
        <v>273</v>
      </c>
      <c r="G177" s="50">
        <v>42916</v>
      </c>
      <c r="H177" s="50">
        <v>42919</v>
      </c>
      <c r="I177" s="50">
        <v>42919</v>
      </c>
      <c r="J177" s="51">
        <f t="shared" si="13"/>
        <v>0.042</v>
      </c>
      <c r="K177" s="52"/>
      <c r="L177" s="52"/>
      <c r="M177" s="51">
        <f t="shared" si="14"/>
        <v>0.042</v>
      </c>
      <c r="N177" s="51">
        <f t="shared" si="15"/>
        <v>0.03901903</v>
      </c>
      <c r="O177" s="53"/>
      <c r="P177" s="51"/>
      <c r="Q177" s="51">
        <f t="shared" si="16"/>
        <v>0.03901903</v>
      </c>
      <c r="R177" s="51">
        <f t="shared" si="17"/>
        <v>0.026677310811000002</v>
      </c>
      <c r="S177" s="53"/>
      <c r="T177" s="51"/>
      <c r="U177" s="51">
        <f t="shared" si="18"/>
        <v>0.026677310811000002</v>
      </c>
      <c r="V177" s="53"/>
      <c r="Z177" s="51">
        <v>0.00298097</v>
      </c>
      <c r="AA177" s="51"/>
      <c r="AD177" s="51"/>
      <c r="AE177" s="55"/>
    </row>
    <row r="178" spans="1:31" s="49" customFormat="1" ht="12.75" outlineLevel="2">
      <c r="A178" s="49" t="s">
        <v>237</v>
      </c>
      <c r="B178" s="49" t="s">
        <v>238</v>
      </c>
      <c r="C178" s="49" t="s">
        <v>239</v>
      </c>
      <c r="E178" s="49" t="s">
        <v>273</v>
      </c>
      <c r="G178" s="50">
        <v>42947</v>
      </c>
      <c r="H178" s="50">
        <v>42948</v>
      </c>
      <c r="I178" s="50">
        <v>42948</v>
      </c>
      <c r="J178" s="51">
        <f t="shared" si="13"/>
        <v>0.042</v>
      </c>
      <c r="K178" s="52"/>
      <c r="L178" s="52"/>
      <c r="M178" s="51">
        <f t="shared" si="14"/>
        <v>0.042</v>
      </c>
      <c r="N178" s="51">
        <f t="shared" si="15"/>
        <v>0.03901903</v>
      </c>
      <c r="O178" s="53"/>
      <c r="P178" s="51"/>
      <c r="Q178" s="51">
        <f t="shared" si="16"/>
        <v>0.03901903</v>
      </c>
      <c r="R178" s="51">
        <f t="shared" si="17"/>
        <v>0.026677310811000002</v>
      </c>
      <c r="S178" s="53"/>
      <c r="T178" s="51"/>
      <c r="U178" s="51">
        <f t="shared" si="18"/>
        <v>0.026677310811000002</v>
      </c>
      <c r="V178" s="53"/>
      <c r="Z178" s="51">
        <v>0.00298097</v>
      </c>
      <c r="AA178" s="51"/>
      <c r="AD178" s="51"/>
      <c r="AE178" s="55"/>
    </row>
    <row r="179" spans="1:31" s="49" customFormat="1" ht="12.75" outlineLevel="2">
      <c r="A179" s="49" t="s">
        <v>237</v>
      </c>
      <c r="B179" s="49" t="s">
        <v>238</v>
      </c>
      <c r="C179" s="49" t="s">
        <v>239</v>
      </c>
      <c r="E179" s="49" t="s">
        <v>273</v>
      </c>
      <c r="G179" s="50">
        <v>42978</v>
      </c>
      <c r="H179" s="50">
        <v>42979</v>
      </c>
      <c r="I179" s="50">
        <v>42979</v>
      </c>
      <c r="J179" s="51">
        <f t="shared" si="13"/>
        <v>0.042</v>
      </c>
      <c r="K179" s="52"/>
      <c r="L179" s="52"/>
      <c r="M179" s="51">
        <f t="shared" si="14"/>
        <v>0.042</v>
      </c>
      <c r="N179" s="51">
        <f t="shared" si="15"/>
        <v>0.03901903</v>
      </c>
      <c r="O179" s="53"/>
      <c r="P179" s="51"/>
      <c r="Q179" s="51">
        <f t="shared" si="16"/>
        <v>0.03901903</v>
      </c>
      <c r="R179" s="51">
        <f t="shared" si="17"/>
        <v>0.026677310811000002</v>
      </c>
      <c r="S179" s="53"/>
      <c r="T179" s="51"/>
      <c r="U179" s="51">
        <f t="shared" si="18"/>
        <v>0.026677310811000002</v>
      </c>
      <c r="V179" s="53"/>
      <c r="Z179" s="51">
        <v>0.00298097</v>
      </c>
      <c r="AA179" s="51"/>
      <c r="AD179" s="51"/>
      <c r="AE179" s="55"/>
    </row>
    <row r="180" spans="1:31" s="49" customFormat="1" ht="12.75" outlineLevel="2">
      <c r="A180" s="49" t="s">
        <v>237</v>
      </c>
      <c r="B180" s="49" t="s">
        <v>238</v>
      </c>
      <c r="C180" s="49" t="s">
        <v>239</v>
      </c>
      <c r="G180" s="50">
        <v>43007</v>
      </c>
      <c r="H180" s="50">
        <v>43010</v>
      </c>
      <c r="I180" s="50">
        <v>43010</v>
      </c>
      <c r="J180" s="51">
        <f t="shared" si="13"/>
        <v>0.041999999999999996</v>
      </c>
      <c r="K180" s="52"/>
      <c r="L180" s="52"/>
      <c r="M180" s="51">
        <f t="shared" si="14"/>
        <v>0.041999999999999996</v>
      </c>
      <c r="N180" s="51">
        <v>0.041999999999999996</v>
      </c>
      <c r="O180" s="53"/>
      <c r="P180" s="51"/>
      <c r="Q180" s="51">
        <f t="shared" si="16"/>
        <v>0.041999999999999996</v>
      </c>
      <c r="R180" s="51">
        <f t="shared" si="17"/>
        <v>0.028715399999999995</v>
      </c>
      <c r="S180" s="53"/>
      <c r="T180" s="51"/>
      <c r="U180" s="51">
        <f t="shared" si="18"/>
        <v>0.028715399999999995</v>
      </c>
      <c r="V180" s="53"/>
      <c r="Z180" s="51"/>
      <c r="AA180" s="51"/>
      <c r="AD180" s="51"/>
      <c r="AE180" s="55"/>
    </row>
    <row r="181" spans="1:31" s="49" customFormat="1" ht="12.75" outlineLevel="2">
      <c r="A181" s="49" t="s">
        <v>237</v>
      </c>
      <c r="B181" s="49" t="s">
        <v>238</v>
      </c>
      <c r="C181" s="49" t="s">
        <v>239</v>
      </c>
      <c r="G181" s="50">
        <v>43039</v>
      </c>
      <c r="H181" s="50">
        <v>43040</v>
      </c>
      <c r="I181" s="50">
        <v>43040</v>
      </c>
      <c r="J181" s="51">
        <f t="shared" si="13"/>
        <v>0.041999999999999996</v>
      </c>
      <c r="K181" s="52"/>
      <c r="L181" s="52"/>
      <c r="M181" s="51">
        <f t="shared" si="14"/>
        <v>0.041999999999999996</v>
      </c>
      <c r="N181" s="51">
        <v>0.041999999999999996</v>
      </c>
      <c r="O181" s="53"/>
      <c r="P181" s="51"/>
      <c r="Q181" s="51">
        <f t="shared" si="16"/>
        <v>0.041999999999999996</v>
      </c>
      <c r="R181" s="51">
        <f t="shared" si="17"/>
        <v>0.028715399999999995</v>
      </c>
      <c r="S181" s="53"/>
      <c r="T181" s="51"/>
      <c r="U181" s="51">
        <f t="shared" si="18"/>
        <v>0.028715399999999995</v>
      </c>
      <c r="V181" s="53"/>
      <c r="Z181" s="51"/>
      <c r="AA181" s="51"/>
      <c r="AD181" s="51"/>
      <c r="AE181" s="55"/>
    </row>
    <row r="182" spans="1:31" s="49" customFormat="1" ht="12.75" outlineLevel="2">
      <c r="A182" s="49" t="s">
        <v>237</v>
      </c>
      <c r="B182" s="49" t="s">
        <v>238</v>
      </c>
      <c r="C182" s="49" t="s">
        <v>239</v>
      </c>
      <c r="G182" s="50">
        <v>43069</v>
      </c>
      <c r="H182" s="50">
        <v>43070</v>
      </c>
      <c r="I182" s="50">
        <v>43070</v>
      </c>
      <c r="J182" s="51">
        <f t="shared" si="13"/>
        <v>0.041999999999999996</v>
      </c>
      <c r="K182" s="52"/>
      <c r="L182" s="52"/>
      <c r="M182" s="51">
        <f t="shared" si="14"/>
        <v>0.041999999999999996</v>
      </c>
      <c r="N182" s="51">
        <v>0.041999999999999996</v>
      </c>
      <c r="O182" s="53"/>
      <c r="P182" s="51"/>
      <c r="Q182" s="51">
        <f t="shared" si="16"/>
        <v>0.041999999999999996</v>
      </c>
      <c r="R182" s="51">
        <f t="shared" si="17"/>
        <v>0.028715399999999995</v>
      </c>
      <c r="S182" s="53"/>
      <c r="T182" s="51"/>
      <c r="U182" s="51">
        <f t="shared" si="18"/>
        <v>0.028715399999999995</v>
      </c>
      <c r="V182" s="53"/>
      <c r="Z182" s="51"/>
      <c r="AA182" s="51"/>
      <c r="AD182" s="51"/>
      <c r="AE182" s="55"/>
    </row>
    <row r="183" spans="1:31" s="49" customFormat="1" ht="12.75" outlineLevel="2">
      <c r="A183" s="49" t="s">
        <v>237</v>
      </c>
      <c r="B183" s="49" t="s">
        <v>238</v>
      </c>
      <c r="C183" s="49" t="s">
        <v>239</v>
      </c>
      <c r="G183" s="50">
        <v>43098</v>
      </c>
      <c r="H183" s="50">
        <v>43102</v>
      </c>
      <c r="I183" s="50">
        <v>43102</v>
      </c>
      <c r="J183" s="51">
        <f t="shared" si="13"/>
        <v>0.041999999999999996</v>
      </c>
      <c r="K183" s="52"/>
      <c r="L183" s="52"/>
      <c r="M183" s="51">
        <f t="shared" si="14"/>
        <v>0.041999999999999996</v>
      </c>
      <c r="N183" s="51">
        <v>0.041999999999999996</v>
      </c>
      <c r="O183" s="53"/>
      <c r="P183" s="51"/>
      <c r="Q183" s="51">
        <f t="shared" si="16"/>
        <v>0.041999999999999996</v>
      </c>
      <c r="R183" s="51">
        <f t="shared" si="17"/>
        <v>0.028715399999999995</v>
      </c>
      <c r="S183" s="53"/>
      <c r="T183" s="51"/>
      <c r="U183" s="51">
        <f t="shared" si="18"/>
        <v>0.028715399999999995</v>
      </c>
      <c r="V183" s="53"/>
      <c r="Z183" s="51"/>
      <c r="AA183" s="51"/>
      <c r="AD183" s="51"/>
      <c r="AE183" s="55"/>
    </row>
    <row r="184" spans="1:31" s="49" customFormat="1" ht="12.75" outlineLevel="1">
      <c r="A184" s="60" t="s">
        <v>327</v>
      </c>
      <c r="G184" s="50"/>
      <c r="H184" s="50"/>
      <c r="I184" s="50"/>
      <c r="J184" s="51"/>
      <c r="K184" s="52"/>
      <c r="L184" s="52"/>
      <c r="M184" s="51">
        <f>SUBTOTAL(9,M172:M183)</f>
        <v>0.5039999999999999</v>
      </c>
      <c r="N184" s="51"/>
      <c r="O184" s="53"/>
      <c r="P184" s="51"/>
      <c r="Q184" s="51">
        <f>SUBTOTAL(9,Q172:Q183)</f>
        <v>0.48015223999999995</v>
      </c>
      <c r="R184" s="51"/>
      <c r="S184" s="53"/>
      <c r="T184" s="51"/>
      <c r="U184" s="51"/>
      <c r="V184" s="53"/>
      <c r="Z184" s="51"/>
      <c r="AA184" s="51"/>
      <c r="AD184" s="51"/>
      <c r="AE184" s="55"/>
    </row>
    <row r="185" spans="1:31" s="49" customFormat="1" ht="12.75" outlineLevel="2">
      <c r="A185" s="49" t="s">
        <v>240</v>
      </c>
      <c r="B185" s="49" t="s">
        <v>241</v>
      </c>
      <c r="C185" s="49" t="s">
        <v>242</v>
      </c>
      <c r="G185" s="50">
        <v>42998</v>
      </c>
      <c r="H185" s="50">
        <v>42997</v>
      </c>
      <c r="I185" s="50">
        <v>43004</v>
      </c>
      <c r="J185" s="51">
        <f>+K185+L185+M185</f>
        <v>0.027900000000000005</v>
      </c>
      <c r="K185" s="52"/>
      <c r="L185" s="52"/>
      <c r="M185" s="51">
        <f>+N185+O185+V185+Z185+AB185+AD185</f>
        <v>0.027900000000000005</v>
      </c>
      <c r="N185" s="51">
        <v>0.027900000000000005</v>
      </c>
      <c r="O185" s="53"/>
      <c r="P185" s="51"/>
      <c r="Q185" s="51">
        <f>+N185+O185+P185</f>
        <v>0.027900000000000005</v>
      </c>
      <c r="R185" s="51">
        <f>N185*1</f>
        <v>0.027900000000000005</v>
      </c>
      <c r="S185" s="53"/>
      <c r="T185" s="51"/>
      <c r="U185" s="51">
        <f>+R185+S185+T185</f>
        <v>0.027900000000000005</v>
      </c>
      <c r="V185" s="53"/>
      <c r="Z185" s="51"/>
      <c r="AA185" s="51"/>
      <c r="AD185" s="51"/>
      <c r="AE185" s="55"/>
    </row>
    <row r="186" spans="1:31" s="49" customFormat="1" ht="12.75" outlineLevel="2">
      <c r="A186" s="49" t="s">
        <v>240</v>
      </c>
      <c r="B186" s="49" t="s">
        <v>241</v>
      </c>
      <c r="C186" s="49" t="s">
        <v>242</v>
      </c>
      <c r="G186" s="50">
        <v>43089</v>
      </c>
      <c r="H186" s="50">
        <v>43088</v>
      </c>
      <c r="I186" s="50">
        <v>43096</v>
      </c>
      <c r="J186" s="51">
        <f>+K186+L186+M186</f>
        <v>0.03449</v>
      </c>
      <c r="K186" s="52"/>
      <c r="L186" s="52"/>
      <c r="M186" s="51">
        <f>+N186+O186+V186+Z186+AB186+AD186</f>
        <v>0.03449</v>
      </c>
      <c r="N186" s="51">
        <v>0.03449</v>
      </c>
      <c r="O186" s="53"/>
      <c r="P186" s="51"/>
      <c r="Q186" s="51">
        <f>+N186+O186+P186</f>
        <v>0.03449</v>
      </c>
      <c r="R186" s="51">
        <f>N186*1</f>
        <v>0.03449</v>
      </c>
      <c r="S186" s="53"/>
      <c r="T186" s="51"/>
      <c r="U186" s="51">
        <f>+R186+S186+T186</f>
        <v>0.03449</v>
      </c>
      <c r="V186" s="53"/>
      <c r="Z186" s="51"/>
      <c r="AA186" s="51"/>
      <c r="AD186" s="51"/>
      <c r="AE186" s="55"/>
    </row>
    <row r="187" spans="1:31" s="49" customFormat="1" ht="12.75" outlineLevel="1">
      <c r="A187" s="60" t="s">
        <v>328</v>
      </c>
      <c r="G187" s="50"/>
      <c r="H187" s="50"/>
      <c r="I187" s="50"/>
      <c r="J187" s="51"/>
      <c r="K187" s="52"/>
      <c r="L187" s="52"/>
      <c r="M187" s="51">
        <f>SUBTOTAL(9,M185:M186)</f>
        <v>0.06239</v>
      </c>
      <c r="N187" s="51"/>
      <c r="O187" s="53"/>
      <c r="P187" s="51"/>
      <c r="Q187" s="51">
        <f>SUBTOTAL(9,Q185:Q186)</f>
        <v>0.06239</v>
      </c>
      <c r="R187" s="51"/>
      <c r="S187" s="53"/>
      <c r="T187" s="51"/>
      <c r="U187" s="51"/>
      <c r="V187" s="53"/>
      <c r="Z187" s="51"/>
      <c r="AA187" s="51"/>
      <c r="AD187" s="51"/>
      <c r="AE187" s="55"/>
    </row>
    <row r="188" spans="1:31" s="49" customFormat="1" ht="12.75" outlineLevel="2">
      <c r="A188" s="49" t="s">
        <v>243</v>
      </c>
      <c r="B188" s="49" t="s">
        <v>244</v>
      </c>
      <c r="C188" s="49" t="s">
        <v>245</v>
      </c>
      <c r="G188" s="50">
        <v>43035</v>
      </c>
      <c r="H188" s="50">
        <v>43038</v>
      </c>
      <c r="I188" s="50">
        <v>43038</v>
      </c>
      <c r="J188" s="51">
        <f>+K188+L188+M188</f>
        <v>0.6963302800000001</v>
      </c>
      <c r="K188" s="52"/>
      <c r="L188" s="52"/>
      <c r="M188" s="51">
        <f>+N188+O188+V188+Z188+AB188+AD188</f>
        <v>0.6963302800000001</v>
      </c>
      <c r="N188" s="51">
        <v>0.6963302800000001</v>
      </c>
      <c r="O188" s="53"/>
      <c r="P188" s="51"/>
      <c r="Q188" s="51">
        <f>+N188+O188+P188</f>
        <v>0.6963302800000001</v>
      </c>
      <c r="R188" s="51"/>
      <c r="S188" s="53"/>
      <c r="T188" s="51"/>
      <c r="U188" s="51">
        <f>+R188+S188+T188</f>
        <v>0</v>
      </c>
      <c r="V188" s="53"/>
      <c r="Z188" s="51"/>
      <c r="AA188" s="51"/>
      <c r="AD188" s="51"/>
      <c r="AE188" s="55"/>
    </row>
    <row r="189" spans="1:31" s="49" customFormat="1" ht="12.75" outlineLevel="1">
      <c r="A189" s="60" t="s">
        <v>329</v>
      </c>
      <c r="G189" s="50"/>
      <c r="H189" s="50"/>
      <c r="I189" s="50"/>
      <c r="J189" s="51"/>
      <c r="K189" s="52"/>
      <c r="L189" s="52"/>
      <c r="M189" s="51">
        <f>SUBTOTAL(9,M188:M188)</f>
        <v>0.6963302800000001</v>
      </c>
      <c r="N189" s="51"/>
      <c r="O189" s="53"/>
      <c r="P189" s="51"/>
      <c r="Q189" s="51">
        <f>SUBTOTAL(9,Q188:Q188)</f>
        <v>0.6963302800000001</v>
      </c>
      <c r="R189" s="51"/>
      <c r="S189" s="53"/>
      <c r="T189" s="51"/>
      <c r="U189" s="51"/>
      <c r="V189" s="53"/>
      <c r="Z189" s="51"/>
      <c r="AA189" s="51"/>
      <c r="AD189" s="51"/>
      <c r="AE189" s="55"/>
    </row>
    <row r="190" spans="1:31" s="49" customFormat="1" ht="12.75" outlineLevel="2">
      <c r="A190" s="49" t="s">
        <v>246</v>
      </c>
      <c r="B190" s="49" t="s">
        <v>247</v>
      </c>
      <c r="C190" s="49" t="s">
        <v>248</v>
      </c>
      <c r="G190" s="50">
        <v>43035</v>
      </c>
      <c r="H190" s="50">
        <v>43038</v>
      </c>
      <c r="I190" s="50">
        <v>43038</v>
      </c>
      <c r="J190" s="51">
        <f>+K190+L190+M190</f>
        <v>0.57544288</v>
      </c>
      <c r="K190" s="52"/>
      <c r="L190" s="52"/>
      <c r="M190" s="51">
        <f>+N190+O190+V190+Z190+AB190+AD190</f>
        <v>0.57544288</v>
      </c>
      <c r="N190" s="51">
        <v>0.57544288</v>
      </c>
      <c r="O190" s="53"/>
      <c r="P190" s="51"/>
      <c r="Q190" s="51">
        <f>+N190+O190+P190</f>
        <v>0.57544288</v>
      </c>
      <c r="R190" s="51"/>
      <c r="S190" s="53"/>
      <c r="T190" s="51"/>
      <c r="U190" s="51">
        <f>+R190+S190+T190</f>
        <v>0</v>
      </c>
      <c r="V190" s="53"/>
      <c r="Z190" s="51"/>
      <c r="AA190" s="51"/>
      <c r="AD190" s="51"/>
      <c r="AE190" s="55"/>
    </row>
    <row r="191" spans="1:31" s="49" customFormat="1" ht="12.75" outlineLevel="1">
      <c r="A191" s="60" t="s">
        <v>330</v>
      </c>
      <c r="G191" s="50"/>
      <c r="H191" s="50"/>
      <c r="I191" s="50"/>
      <c r="J191" s="51"/>
      <c r="K191" s="52"/>
      <c r="L191" s="52"/>
      <c r="M191" s="51">
        <f>SUBTOTAL(9,M190:M190)</f>
        <v>0.57544288</v>
      </c>
      <c r="N191" s="51"/>
      <c r="O191" s="53"/>
      <c r="P191" s="51"/>
      <c r="Q191" s="51">
        <f>SUBTOTAL(9,Q190:Q190)</f>
        <v>0.57544288</v>
      </c>
      <c r="R191" s="51"/>
      <c r="S191" s="53"/>
      <c r="T191" s="51"/>
      <c r="U191" s="51"/>
      <c r="V191" s="53"/>
      <c r="Z191" s="51"/>
      <c r="AA191" s="51"/>
      <c r="AD191" s="51"/>
      <c r="AE191" s="55"/>
    </row>
    <row r="192" spans="1:31" s="49" customFormat="1" ht="12.75" outlineLevel="2">
      <c r="A192" s="49" t="s">
        <v>249</v>
      </c>
      <c r="B192" s="49" t="s">
        <v>250</v>
      </c>
      <c r="C192" s="49" t="s">
        <v>251</v>
      </c>
      <c r="G192" s="50">
        <v>43035</v>
      </c>
      <c r="H192" s="50">
        <v>43038</v>
      </c>
      <c r="I192" s="50">
        <v>43038</v>
      </c>
      <c r="J192" s="51">
        <f>+K192+L192+M192</f>
        <v>0.7714069699999999</v>
      </c>
      <c r="K192" s="52"/>
      <c r="L192" s="52"/>
      <c r="M192" s="51">
        <f>+N192+O192+V192+Z192+AB192+AD192</f>
        <v>0.7714069699999999</v>
      </c>
      <c r="N192" s="51">
        <v>0.7714069699999999</v>
      </c>
      <c r="O192" s="53"/>
      <c r="P192" s="51"/>
      <c r="Q192" s="51">
        <f>+N192+O192+P192</f>
        <v>0.7714069699999999</v>
      </c>
      <c r="R192" s="51"/>
      <c r="S192" s="53"/>
      <c r="T192" s="51"/>
      <c r="U192" s="51">
        <f>+R192+S192+T192</f>
        <v>0</v>
      </c>
      <c r="V192" s="53"/>
      <c r="Z192" s="51"/>
      <c r="AA192" s="51"/>
      <c r="AD192" s="51"/>
      <c r="AE192" s="55"/>
    </row>
    <row r="193" spans="1:31" s="49" customFormat="1" ht="12.75" outlineLevel="1">
      <c r="A193" s="60" t="s">
        <v>331</v>
      </c>
      <c r="G193" s="50"/>
      <c r="H193" s="50"/>
      <c r="I193" s="50"/>
      <c r="J193" s="51"/>
      <c r="K193" s="52"/>
      <c r="L193" s="52"/>
      <c r="M193" s="51">
        <f>SUBTOTAL(9,M192:M192)</f>
        <v>0.7714069699999999</v>
      </c>
      <c r="N193" s="51"/>
      <c r="O193" s="53"/>
      <c r="P193" s="51"/>
      <c r="Q193" s="51">
        <f>SUBTOTAL(9,Q192:Q192)</f>
        <v>0.7714069699999999</v>
      </c>
      <c r="R193" s="51"/>
      <c r="S193" s="53"/>
      <c r="T193" s="51"/>
      <c r="U193" s="51"/>
      <c r="V193" s="53"/>
      <c r="Z193" s="51"/>
      <c r="AA193" s="51"/>
      <c r="AD193" s="51"/>
      <c r="AE193" s="55"/>
    </row>
    <row r="194" spans="1:31" s="49" customFormat="1" ht="12.75" outlineLevel="2">
      <c r="A194" s="49" t="s">
        <v>252</v>
      </c>
      <c r="B194" s="49" t="s">
        <v>253</v>
      </c>
      <c r="C194" s="49" t="s">
        <v>254</v>
      </c>
      <c r="G194" s="50">
        <v>43082</v>
      </c>
      <c r="H194" s="50">
        <v>43083</v>
      </c>
      <c r="I194" s="50">
        <v>43083</v>
      </c>
      <c r="J194" s="51">
        <f>+K194+L194+M194</f>
        <v>0.029730000000000003</v>
      </c>
      <c r="K194" s="52"/>
      <c r="L194" s="52"/>
      <c r="M194" s="51">
        <f>+N194+O194+V194+Z194+AB194+AD194</f>
        <v>0.029730000000000003</v>
      </c>
      <c r="N194" s="51"/>
      <c r="O194" s="53">
        <v>0.029730000000000003</v>
      </c>
      <c r="P194" s="51"/>
      <c r="Q194" s="51">
        <f>+N194+O194+P194</f>
        <v>0.029730000000000003</v>
      </c>
      <c r="R194" s="51"/>
      <c r="S194" s="53"/>
      <c r="T194" s="51"/>
      <c r="U194" s="51">
        <f>+R194+S194+T194</f>
        <v>0</v>
      </c>
      <c r="V194" s="53"/>
      <c r="Z194" s="51"/>
      <c r="AA194" s="51"/>
      <c r="AD194" s="51"/>
      <c r="AE194" s="55"/>
    </row>
    <row r="195" spans="1:31" s="49" customFormat="1" ht="12.75" outlineLevel="1">
      <c r="A195" s="60" t="s">
        <v>332</v>
      </c>
      <c r="G195" s="50"/>
      <c r="H195" s="50"/>
      <c r="I195" s="50"/>
      <c r="J195" s="51"/>
      <c r="K195" s="52"/>
      <c r="L195" s="52"/>
      <c r="M195" s="51">
        <f>SUBTOTAL(9,M194:M194)</f>
        <v>0.029730000000000003</v>
      </c>
      <c r="N195" s="51"/>
      <c r="O195" s="53"/>
      <c r="P195" s="51"/>
      <c r="Q195" s="51">
        <f>SUBTOTAL(9,Q194:Q194)</f>
        <v>0.029730000000000003</v>
      </c>
      <c r="R195" s="51"/>
      <c r="S195" s="53"/>
      <c r="T195" s="51"/>
      <c r="U195" s="51"/>
      <c r="V195" s="53"/>
      <c r="Z195" s="51"/>
      <c r="AA195" s="51"/>
      <c r="AD195" s="51"/>
      <c r="AE195" s="55"/>
    </row>
    <row r="196" spans="1:31" s="49" customFormat="1" ht="12.75" outlineLevel="2">
      <c r="A196" s="49" t="s">
        <v>255</v>
      </c>
      <c r="B196" s="49" t="s">
        <v>256</v>
      </c>
      <c r="C196" s="49" t="s">
        <v>257</v>
      </c>
      <c r="G196" s="50">
        <v>42781</v>
      </c>
      <c r="H196" s="50">
        <v>42782</v>
      </c>
      <c r="I196" s="50">
        <v>42782</v>
      </c>
      <c r="J196" s="51">
        <f aca="true" t="shared" si="19" ref="J196:J206">+K196+L196+M196</f>
        <v>0.05215655000000001</v>
      </c>
      <c r="K196" s="52"/>
      <c r="L196" s="52"/>
      <c r="M196" s="51">
        <f aca="true" t="shared" si="20" ref="M196:M206">+N196+O196+V196+Z196+AB196+AD196</f>
        <v>0.05215655000000001</v>
      </c>
      <c r="N196" s="51">
        <v>0.05215655000000001</v>
      </c>
      <c r="O196" s="53"/>
      <c r="P196" s="51"/>
      <c r="Q196" s="51">
        <f aca="true" t="shared" si="21" ref="Q196:Q206">+N196+O196+P196</f>
        <v>0.05215655000000001</v>
      </c>
      <c r="R196" s="51"/>
      <c r="S196" s="53"/>
      <c r="T196" s="51"/>
      <c r="U196" s="51">
        <f aca="true" t="shared" si="22" ref="U196:U206">+R196+S196+T196</f>
        <v>0</v>
      </c>
      <c r="V196" s="53"/>
      <c r="Z196" s="51"/>
      <c r="AA196" s="51"/>
      <c r="AD196" s="51"/>
      <c r="AE196" s="55"/>
    </row>
    <row r="197" spans="1:31" s="49" customFormat="1" ht="12.75" outlineLevel="2">
      <c r="A197" s="49" t="s">
        <v>255</v>
      </c>
      <c r="B197" s="49" t="s">
        <v>256</v>
      </c>
      <c r="C197" s="49" t="s">
        <v>257</v>
      </c>
      <c r="G197" s="50">
        <v>42809</v>
      </c>
      <c r="H197" s="50">
        <v>42810</v>
      </c>
      <c r="I197" s="50">
        <v>42810</v>
      </c>
      <c r="J197" s="51">
        <f t="shared" si="19"/>
        <v>0.07744600000000001</v>
      </c>
      <c r="K197" s="52"/>
      <c r="L197" s="52"/>
      <c r="M197" s="51">
        <f t="shared" si="20"/>
        <v>0.07744600000000001</v>
      </c>
      <c r="N197" s="51">
        <v>0.07744600000000001</v>
      </c>
      <c r="O197" s="53"/>
      <c r="P197" s="51"/>
      <c r="Q197" s="51">
        <f t="shared" si="21"/>
        <v>0.07744600000000001</v>
      </c>
      <c r="R197" s="51"/>
      <c r="S197" s="53"/>
      <c r="T197" s="51"/>
      <c r="U197" s="51">
        <f t="shared" si="22"/>
        <v>0</v>
      </c>
      <c r="V197" s="53"/>
      <c r="Z197" s="51"/>
      <c r="AA197" s="51"/>
      <c r="AD197" s="51"/>
      <c r="AE197" s="55"/>
    </row>
    <row r="198" spans="1:31" s="49" customFormat="1" ht="12.75" outlineLevel="2">
      <c r="A198" s="49" t="s">
        <v>255</v>
      </c>
      <c r="B198" s="49" t="s">
        <v>256</v>
      </c>
      <c r="C198" s="49" t="s">
        <v>257</v>
      </c>
      <c r="G198" s="50">
        <v>42842</v>
      </c>
      <c r="H198" s="50">
        <v>42843</v>
      </c>
      <c r="I198" s="50">
        <v>42843</v>
      </c>
      <c r="J198" s="51">
        <f t="shared" si="19"/>
        <v>0.059397469999999994</v>
      </c>
      <c r="K198" s="52"/>
      <c r="L198" s="52"/>
      <c r="M198" s="51">
        <f t="shared" si="20"/>
        <v>0.059397469999999994</v>
      </c>
      <c r="N198" s="51">
        <v>0.059397469999999994</v>
      </c>
      <c r="O198" s="53"/>
      <c r="P198" s="51"/>
      <c r="Q198" s="51">
        <f t="shared" si="21"/>
        <v>0.059397469999999994</v>
      </c>
      <c r="R198" s="51"/>
      <c r="S198" s="53"/>
      <c r="T198" s="51"/>
      <c r="U198" s="51">
        <f t="shared" si="22"/>
        <v>0</v>
      </c>
      <c r="V198" s="53"/>
      <c r="Z198" s="51"/>
      <c r="AA198" s="51"/>
      <c r="AD198" s="51"/>
      <c r="AE198" s="55"/>
    </row>
    <row r="199" spans="1:31" s="49" customFormat="1" ht="12.75" outlineLevel="2">
      <c r="A199" s="49" t="s">
        <v>255</v>
      </c>
      <c r="B199" s="49" t="s">
        <v>256</v>
      </c>
      <c r="C199" s="49" t="s">
        <v>257</v>
      </c>
      <c r="G199" s="50">
        <v>42870</v>
      </c>
      <c r="H199" s="50">
        <v>42871</v>
      </c>
      <c r="I199" s="50">
        <v>42871</v>
      </c>
      <c r="J199" s="51">
        <f t="shared" si="19"/>
        <v>0.06539598</v>
      </c>
      <c r="K199" s="52"/>
      <c r="L199" s="52"/>
      <c r="M199" s="51">
        <f t="shared" si="20"/>
        <v>0.06539598</v>
      </c>
      <c r="N199" s="51">
        <v>0.06539598</v>
      </c>
      <c r="O199" s="53"/>
      <c r="P199" s="51"/>
      <c r="Q199" s="51">
        <f t="shared" si="21"/>
        <v>0.06539598</v>
      </c>
      <c r="R199" s="51"/>
      <c r="S199" s="53"/>
      <c r="T199" s="51"/>
      <c r="U199" s="51">
        <f t="shared" si="22"/>
        <v>0</v>
      </c>
      <c r="V199" s="53"/>
      <c r="Z199" s="51"/>
      <c r="AA199" s="51"/>
      <c r="AD199" s="51"/>
      <c r="AE199" s="55"/>
    </row>
    <row r="200" spans="1:31" s="49" customFormat="1" ht="12.75" outlineLevel="2">
      <c r="A200" s="49" t="s">
        <v>255</v>
      </c>
      <c r="B200" s="49" t="s">
        <v>256</v>
      </c>
      <c r="C200" s="49" t="s">
        <v>257</v>
      </c>
      <c r="G200" s="50">
        <v>42901</v>
      </c>
      <c r="H200" s="50">
        <v>42902</v>
      </c>
      <c r="I200" s="50">
        <v>42902</v>
      </c>
      <c r="J200" s="51">
        <f t="shared" si="19"/>
        <v>0.05637672999999999</v>
      </c>
      <c r="K200" s="52"/>
      <c r="L200" s="52"/>
      <c r="M200" s="51">
        <f t="shared" si="20"/>
        <v>0.05637672999999999</v>
      </c>
      <c r="N200" s="51">
        <v>0.05637672999999999</v>
      </c>
      <c r="O200" s="53"/>
      <c r="P200" s="51"/>
      <c r="Q200" s="51">
        <f t="shared" si="21"/>
        <v>0.05637672999999999</v>
      </c>
      <c r="R200" s="51"/>
      <c r="S200" s="53"/>
      <c r="T200" s="51"/>
      <c r="U200" s="51">
        <f t="shared" si="22"/>
        <v>0</v>
      </c>
      <c r="V200" s="53"/>
      <c r="Z200" s="51"/>
      <c r="AA200" s="51"/>
      <c r="AD200" s="51"/>
      <c r="AE200" s="55"/>
    </row>
    <row r="201" spans="1:31" s="49" customFormat="1" ht="12.75" outlineLevel="2">
      <c r="A201" s="49" t="s">
        <v>255</v>
      </c>
      <c r="B201" s="49" t="s">
        <v>256</v>
      </c>
      <c r="C201" s="49" t="s">
        <v>257</v>
      </c>
      <c r="G201" s="50">
        <v>42933</v>
      </c>
      <c r="H201" s="50">
        <v>42934</v>
      </c>
      <c r="I201" s="50">
        <v>42934</v>
      </c>
      <c r="J201" s="51">
        <f t="shared" si="19"/>
        <v>0.059544169999999993</v>
      </c>
      <c r="K201" s="52"/>
      <c r="L201" s="52"/>
      <c r="M201" s="51">
        <f t="shared" si="20"/>
        <v>0.059544169999999993</v>
      </c>
      <c r="N201" s="51">
        <v>0.059544169999999993</v>
      </c>
      <c r="O201" s="53"/>
      <c r="P201" s="51"/>
      <c r="Q201" s="51">
        <f t="shared" si="21"/>
        <v>0.059544169999999993</v>
      </c>
      <c r="R201" s="51"/>
      <c r="S201" s="53"/>
      <c r="T201" s="51"/>
      <c r="U201" s="51">
        <f t="shared" si="22"/>
        <v>0</v>
      </c>
      <c r="V201" s="53"/>
      <c r="Z201" s="51"/>
      <c r="AA201" s="51"/>
      <c r="AD201" s="51"/>
      <c r="AE201" s="55"/>
    </row>
    <row r="202" spans="1:31" s="49" customFormat="1" ht="12.75" outlineLevel="2">
      <c r="A202" s="49" t="s">
        <v>255</v>
      </c>
      <c r="B202" s="49" t="s">
        <v>256</v>
      </c>
      <c r="C202" s="49" t="s">
        <v>257</v>
      </c>
      <c r="G202" s="50">
        <v>42962</v>
      </c>
      <c r="H202" s="50">
        <v>42963</v>
      </c>
      <c r="I202" s="50">
        <v>42963</v>
      </c>
      <c r="J202" s="51">
        <f t="shared" si="19"/>
        <v>0.06567413999999999</v>
      </c>
      <c r="K202" s="52"/>
      <c r="L202" s="52"/>
      <c r="M202" s="51">
        <f t="shared" si="20"/>
        <v>0.06567413999999999</v>
      </c>
      <c r="N202" s="51">
        <v>0.06567413999999999</v>
      </c>
      <c r="O202" s="53"/>
      <c r="P202" s="51"/>
      <c r="Q202" s="51">
        <f t="shared" si="21"/>
        <v>0.06567413999999999</v>
      </c>
      <c r="R202" s="51"/>
      <c r="S202" s="53"/>
      <c r="T202" s="51"/>
      <c r="U202" s="51">
        <f t="shared" si="22"/>
        <v>0</v>
      </c>
      <c r="V202" s="53"/>
      <c r="Z202" s="51"/>
      <c r="AA202" s="51"/>
      <c r="AD202" s="51"/>
      <c r="AE202" s="55"/>
    </row>
    <row r="203" spans="1:31" s="49" customFormat="1" ht="12.75" outlineLevel="2">
      <c r="A203" s="49" t="s">
        <v>255</v>
      </c>
      <c r="B203" s="49" t="s">
        <v>256</v>
      </c>
      <c r="C203" s="49" t="s">
        <v>257</v>
      </c>
      <c r="G203" s="50">
        <v>42993</v>
      </c>
      <c r="H203" s="50">
        <v>42996</v>
      </c>
      <c r="I203" s="50">
        <v>42996</v>
      </c>
      <c r="J203" s="51">
        <f t="shared" si="19"/>
        <v>0.06575112000000001</v>
      </c>
      <c r="K203" s="52"/>
      <c r="L203" s="52"/>
      <c r="M203" s="51">
        <f t="shared" si="20"/>
        <v>0.06575112000000001</v>
      </c>
      <c r="N203" s="51">
        <v>0.06575112000000001</v>
      </c>
      <c r="O203" s="53"/>
      <c r="P203" s="51"/>
      <c r="Q203" s="51">
        <f t="shared" si="21"/>
        <v>0.06575112000000001</v>
      </c>
      <c r="R203" s="51"/>
      <c r="S203" s="53"/>
      <c r="T203" s="51"/>
      <c r="U203" s="51">
        <f t="shared" si="22"/>
        <v>0</v>
      </c>
      <c r="V203" s="53"/>
      <c r="Z203" s="51"/>
      <c r="AA203" s="51"/>
      <c r="AD203" s="51"/>
      <c r="AE203" s="55"/>
    </row>
    <row r="204" spans="1:31" s="49" customFormat="1" ht="12.75" outlineLevel="2">
      <c r="A204" s="49" t="s">
        <v>255</v>
      </c>
      <c r="B204" s="49" t="s">
        <v>256</v>
      </c>
      <c r="C204" s="49" t="s">
        <v>257</v>
      </c>
      <c r="G204" s="50">
        <v>43024</v>
      </c>
      <c r="H204" s="50">
        <v>43025</v>
      </c>
      <c r="I204" s="50">
        <v>43025</v>
      </c>
      <c r="J204" s="51">
        <f t="shared" si="19"/>
        <v>0.05802785</v>
      </c>
      <c r="K204" s="52"/>
      <c r="L204" s="52"/>
      <c r="M204" s="51">
        <f t="shared" si="20"/>
        <v>0.05802785</v>
      </c>
      <c r="N204" s="51">
        <v>0.05802785</v>
      </c>
      <c r="O204" s="53"/>
      <c r="P204" s="51"/>
      <c r="Q204" s="51">
        <f t="shared" si="21"/>
        <v>0.05802785</v>
      </c>
      <c r="R204" s="51"/>
      <c r="S204" s="53"/>
      <c r="T204" s="51"/>
      <c r="U204" s="51">
        <f t="shared" si="22"/>
        <v>0</v>
      </c>
      <c r="V204" s="53"/>
      <c r="Z204" s="51"/>
      <c r="AA204" s="51"/>
      <c r="AD204" s="51"/>
      <c r="AE204" s="55"/>
    </row>
    <row r="205" spans="1:31" s="49" customFormat="1" ht="12.75" outlineLevel="2">
      <c r="A205" s="49" t="s">
        <v>255</v>
      </c>
      <c r="B205" s="49" t="s">
        <v>256</v>
      </c>
      <c r="C205" s="49" t="s">
        <v>257</v>
      </c>
      <c r="G205" s="50">
        <v>43054</v>
      </c>
      <c r="H205" s="50">
        <v>43055</v>
      </c>
      <c r="I205" s="50">
        <v>43055</v>
      </c>
      <c r="J205" s="51">
        <f t="shared" si="19"/>
        <v>0.17089296</v>
      </c>
      <c r="K205" s="52"/>
      <c r="L205" s="52"/>
      <c r="M205" s="51">
        <f t="shared" si="20"/>
        <v>0.17089296</v>
      </c>
      <c r="N205" s="51">
        <v>0.17089296</v>
      </c>
      <c r="O205" s="53"/>
      <c r="P205" s="51"/>
      <c r="Q205" s="51">
        <f t="shared" si="21"/>
        <v>0.17089296</v>
      </c>
      <c r="R205" s="51"/>
      <c r="S205" s="53"/>
      <c r="T205" s="51"/>
      <c r="U205" s="51">
        <f t="shared" si="22"/>
        <v>0</v>
      </c>
      <c r="V205" s="53"/>
      <c r="Z205" s="51"/>
      <c r="AA205" s="51"/>
      <c r="AD205" s="51"/>
      <c r="AE205" s="55"/>
    </row>
    <row r="206" spans="1:31" s="49" customFormat="1" ht="12.75" outlineLevel="2">
      <c r="A206" s="49" t="s">
        <v>255</v>
      </c>
      <c r="B206" s="49" t="s">
        <v>256</v>
      </c>
      <c r="C206" s="49" t="s">
        <v>257</v>
      </c>
      <c r="G206" s="50">
        <v>43098</v>
      </c>
      <c r="H206" s="50">
        <v>43102</v>
      </c>
      <c r="I206" s="50">
        <v>43102</v>
      </c>
      <c r="J206" s="51">
        <f t="shared" si="19"/>
        <v>0.32575472000000005</v>
      </c>
      <c r="K206" s="52"/>
      <c r="L206" s="52"/>
      <c r="M206" s="51">
        <f t="shared" si="20"/>
        <v>0.32575472000000005</v>
      </c>
      <c r="N206" s="51">
        <v>0.23637472000000004</v>
      </c>
      <c r="O206" s="53">
        <v>0.08938</v>
      </c>
      <c r="P206" s="51"/>
      <c r="Q206" s="51">
        <f t="shared" si="21"/>
        <v>0.32575472000000005</v>
      </c>
      <c r="R206" s="51"/>
      <c r="S206" s="53"/>
      <c r="T206" s="51"/>
      <c r="U206" s="51">
        <f t="shared" si="22"/>
        <v>0</v>
      </c>
      <c r="V206" s="53"/>
      <c r="Z206" s="51"/>
      <c r="AA206" s="51"/>
      <c r="AD206" s="51"/>
      <c r="AE206" s="55"/>
    </row>
    <row r="207" spans="1:31" s="49" customFormat="1" ht="12.75" outlineLevel="1">
      <c r="A207" s="60" t="s">
        <v>333</v>
      </c>
      <c r="G207" s="50"/>
      <c r="H207" s="50"/>
      <c r="I207" s="50"/>
      <c r="J207" s="51"/>
      <c r="K207" s="52"/>
      <c r="L207" s="52"/>
      <c r="M207" s="51">
        <f>SUBTOTAL(9,M196:M206)</f>
        <v>1.05641769</v>
      </c>
      <c r="N207" s="51"/>
      <c r="O207" s="53"/>
      <c r="P207" s="51"/>
      <c r="Q207" s="51">
        <f>SUBTOTAL(9,Q196:Q206)</f>
        <v>1.05641769</v>
      </c>
      <c r="R207" s="51"/>
      <c r="S207" s="53"/>
      <c r="T207" s="51"/>
      <c r="U207" s="51"/>
      <c r="V207" s="53"/>
      <c r="Z207" s="51"/>
      <c r="AA207" s="51"/>
      <c r="AD207" s="51"/>
      <c r="AE207" s="55"/>
    </row>
    <row r="208" spans="1:31" s="49" customFormat="1" ht="12.75" outlineLevel="2">
      <c r="A208" s="49" t="s">
        <v>258</v>
      </c>
      <c r="B208" s="49" t="s">
        <v>259</v>
      </c>
      <c r="C208" s="49" t="s">
        <v>260</v>
      </c>
      <c r="G208" s="50">
        <v>43082</v>
      </c>
      <c r="H208" s="50">
        <v>43083</v>
      </c>
      <c r="I208" s="50">
        <v>43083</v>
      </c>
      <c r="J208" s="51">
        <f>+K208+L208+M208</f>
        <v>2.1571900000000004</v>
      </c>
      <c r="K208" s="52"/>
      <c r="L208" s="52"/>
      <c r="M208" s="51">
        <f>+N208+O208+V208+Z208+AB208+AD208</f>
        <v>2.1571900000000004</v>
      </c>
      <c r="N208" s="51"/>
      <c r="O208" s="53">
        <v>2.1571900000000004</v>
      </c>
      <c r="P208" s="51"/>
      <c r="Q208" s="51">
        <f>+N208+O208+P208</f>
        <v>2.1571900000000004</v>
      </c>
      <c r="R208" s="51"/>
      <c r="S208" s="53"/>
      <c r="T208" s="51"/>
      <c r="U208" s="51">
        <f>+R208+S208+T208</f>
        <v>0</v>
      </c>
      <c r="V208" s="53"/>
      <c r="Z208" s="51"/>
      <c r="AA208" s="51"/>
      <c r="AD208" s="51"/>
      <c r="AE208" s="55"/>
    </row>
    <row r="209" spans="1:31" s="49" customFormat="1" ht="12.75" outlineLevel="1">
      <c r="A209" s="60" t="s">
        <v>334</v>
      </c>
      <c r="G209" s="50"/>
      <c r="H209" s="50"/>
      <c r="I209" s="50"/>
      <c r="J209" s="51"/>
      <c r="K209" s="52"/>
      <c r="L209" s="52"/>
      <c r="M209" s="51">
        <f>SUBTOTAL(9,M208:M208)</f>
        <v>2.1571900000000004</v>
      </c>
      <c r="N209" s="51"/>
      <c r="O209" s="53"/>
      <c r="P209" s="51"/>
      <c r="Q209" s="51">
        <f>SUBTOTAL(9,Q208:Q208)</f>
        <v>2.1571900000000004</v>
      </c>
      <c r="R209" s="51"/>
      <c r="S209" s="53"/>
      <c r="T209" s="51"/>
      <c r="U209" s="51"/>
      <c r="V209" s="53"/>
      <c r="Z209" s="51"/>
      <c r="AA209" s="51"/>
      <c r="AD209" s="51"/>
      <c r="AE209" s="55"/>
    </row>
    <row r="210" spans="1:31" s="49" customFormat="1" ht="12.75" outlineLevel="2">
      <c r="A210" s="49" t="s">
        <v>261</v>
      </c>
      <c r="B210" s="49" t="s">
        <v>262</v>
      </c>
      <c r="C210" s="49" t="s">
        <v>263</v>
      </c>
      <c r="G210" s="50">
        <v>43082</v>
      </c>
      <c r="H210" s="50">
        <v>43083</v>
      </c>
      <c r="I210" s="50">
        <v>43083</v>
      </c>
      <c r="J210" s="51">
        <f>+K210+L210+M210</f>
        <v>6.09853</v>
      </c>
      <c r="K210" s="52"/>
      <c r="L210" s="52"/>
      <c r="M210" s="51">
        <f>+N210+O210+V210+Z210+AB210+AD210</f>
        <v>6.09853</v>
      </c>
      <c r="N210" s="51"/>
      <c r="O210" s="53">
        <v>6.09853</v>
      </c>
      <c r="P210" s="51"/>
      <c r="Q210" s="51">
        <f>+N210+O210+P210</f>
        <v>6.09853</v>
      </c>
      <c r="R210" s="51"/>
      <c r="S210" s="53"/>
      <c r="T210" s="51"/>
      <c r="U210" s="51">
        <f>+R210+S210+T210</f>
        <v>0</v>
      </c>
      <c r="V210" s="53"/>
      <c r="Z210" s="51"/>
      <c r="AA210" s="51"/>
      <c r="AD210" s="51"/>
      <c r="AE210" s="55"/>
    </row>
    <row r="211" spans="1:31" s="49" customFormat="1" ht="12.75" outlineLevel="1">
      <c r="A211" s="60" t="s">
        <v>335</v>
      </c>
      <c r="G211" s="50"/>
      <c r="H211" s="50"/>
      <c r="I211" s="50"/>
      <c r="J211" s="51"/>
      <c r="K211" s="52"/>
      <c r="L211" s="52"/>
      <c r="M211" s="51">
        <f>SUBTOTAL(9,M210:M210)</f>
        <v>6.09853</v>
      </c>
      <c r="N211" s="51"/>
      <c r="O211" s="53"/>
      <c r="P211" s="51"/>
      <c r="Q211" s="51">
        <f>SUBTOTAL(9,Q210:Q210)</f>
        <v>6.09853</v>
      </c>
      <c r="R211" s="51"/>
      <c r="S211" s="53"/>
      <c r="T211" s="51"/>
      <c r="U211" s="51"/>
      <c r="V211" s="53"/>
      <c r="Z211" s="51"/>
      <c r="AA211" s="51"/>
      <c r="AD211" s="51"/>
      <c r="AE211" s="55"/>
    </row>
    <row r="212" spans="1:31" s="49" customFormat="1" ht="12.75" outlineLevel="2">
      <c r="A212" s="49" t="s">
        <v>264</v>
      </c>
      <c r="B212" s="49" t="s">
        <v>265</v>
      </c>
      <c r="C212" s="49" t="s">
        <v>266</v>
      </c>
      <c r="G212" s="50">
        <v>43082</v>
      </c>
      <c r="H212" s="50">
        <v>43083</v>
      </c>
      <c r="I212" s="50">
        <v>43083</v>
      </c>
      <c r="J212" s="51">
        <f>+K212+L212+M212</f>
        <v>9.50422</v>
      </c>
      <c r="K212" s="52"/>
      <c r="L212" s="52"/>
      <c r="M212" s="51">
        <f>+N212+O212+V212+Z212+AB212+AD212</f>
        <v>9.50422</v>
      </c>
      <c r="N212" s="51"/>
      <c r="O212" s="53">
        <v>9.50422</v>
      </c>
      <c r="P212" s="51"/>
      <c r="Q212" s="51">
        <f>+N212+O212+P212</f>
        <v>9.50422</v>
      </c>
      <c r="R212" s="51"/>
      <c r="S212" s="53"/>
      <c r="T212" s="51"/>
      <c r="U212" s="51">
        <f>+R212+S212+T212</f>
        <v>0</v>
      </c>
      <c r="V212" s="53"/>
      <c r="Z212" s="51"/>
      <c r="AA212" s="51"/>
      <c r="AD212" s="51"/>
      <c r="AE212" s="55"/>
    </row>
    <row r="213" spans="1:31" s="49" customFormat="1" ht="12.75" outlineLevel="1">
      <c r="A213" s="60" t="s">
        <v>336</v>
      </c>
      <c r="G213" s="50"/>
      <c r="H213" s="50"/>
      <c r="I213" s="50"/>
      <c r="J213" s="51"/>
      <c r="K213" s="52"/>
      <c r="L213" s="52"/>
      <c r="M213" s="51">
        <f>SUBTOTAL(9,M212:M212)</f>
        <v>9.50422</v>
      </c>
      <c r="N213" s="51"/>
      <c r="O213" s="53"/>
      <c r="P213" s="51"/>
      <c r="Q213" s="51">
        <f>SUBTOTAL(9,Q212:Q212)</f>
        <v>9.50422</v>
      </c>
      <c r="R213" s="51"/>
      <c r="S213" s="53"/>
      <c r="T213" s="51"/>
      <c r="U213" s="51"/>
      <c r="V213" s="53"/>
      <c r="Z213" s="51"/>
      <c r="AA213" s="51"/>
      <c r="AD213" s="51"/>
      <c r="AE213" s="55"/>
    </row>
    <row r="214" spans="1:31" s="49" customFormat="1" ht="12.75" outlineLevel="2">
      <c r="A214" s="49" t="s">
        <v>267</v>
      </c>
      <c r="B214" s="49" t="s">
        <v>268</v>
      </c>
      <c r="C214" s="49" t="s">
        <v>269</v>
      </c>
      <c r="G214" s="50">
        <v>42817</v>
      </c>
      <c r="H214" s="50">
        <v>42815</v>
      </c>
      <c r="I214" s="50">
        <v>42822</v>
      </c>
      <c r="J214" s="51">
        <f>+K214+L214+M214</f>
        <v>0.08439</v>
      </c>
      <c r="K214" s="52"/>
      <c r="L214" s="52"/>
      <c r="M214" s="51">
        <f>+N214+O214+V214+Z214+AB214+AD214</f>
        <v>0.08439</v>
      </c>
      <c r="N214" s="51">
        <v>0.08439</v>
      </c>
      <c r="O214" s="53"/>
      <c r="P214" s="51"/>
      <c r="Q214" s="51">
        <f>+N214+O214+P214</f>
        <v>0.08439</v>
      </c>
      <c r="R214" s="51">
        <f>N214*1</f>
        <v>0.08439</v>
      </c>
      <c r="S214" s="53"/>
      <c r="T214" s="51"/>
      <c r="U214" s="51">
        <f>+R214+S214+T214</f>
        <v>0.08439</v>
      </c>
      <c r="V214" s="53"/>
      <c r="Z214" s="51"/>
      <c r="AA214" s="51"/>
      <c r="AD214" s="51"/>
      <c r="AE214" s="55"/>
    </row>
    <row r="215" spans="1:31" s="49" customFormat="1" ht="12.75" outlineLevel="2">
      <c r="A215" s="49" t="s">
        <v>267</v>
      </c>
      <c r="B215" s="49" t="s">
        <v>268</v>
      </c>
      <c r="C215" s="49" t="s">
        <v>269</v>
      </c>
      <c r="G215" s="50">
        <v>42908</v>
      </c>
      <c r="H215" s="50">
        <v>42906</v>
      </c>
      <c r="I215" s="50">
        <v>42913</v>
      </c>
      <c r="J215" s="51">
        <f>+K215+L215+M215</f>
        <v>0.08288999999999999</v>
      </c>
      <c r="K215" s="52"/>
      <c r="L215" s="52"/>
      <c r="M215" s="51">
        <f>+N215+O215+V215+Z215+AB215+AD215</f>
        <v>0.08288999999999999</v>
      </c>
      <c r="N215" s="51">
        <v>0.08288999999999999</v>
      </c>
      <c r="O215" s="53"/>
      <c r="P215" s="51"/>
      <c r="Q215" s="51">
        <f>+N215+O215+P215</f>
        <v>0.08288999999999999</v>
      </c>
      <c r="R215" s="51">
        <f>N215*1</f>
        <v>0.08288999999999999</v>
      </c>
      <c r="S215" s="53"/>
      <c r="T215" s="51"/>
      <c r="U215" s="51">
        <f>+R215+S215+T215</f>
        <v>0.08288999999999999</v>
      </c>
      <c r="V215" s="53"/>
      <c r="Z215" s="51"/>
      <c r="AA215" s="51"/>
      <c r="AD215" s="51"/>
      <c r="AE215" s="55"/>
    </row>
    <row r="216" spans="1:31" s="49" customFormat="1" ht="12.75" outlineLevel="2">
      <c r="A216" s="49" t="s">
        <v>267</v>
      </c>
      <c r="B216" s="49" t="s">
        <v>268</v>
      </c>
      <c r="C216" s="49" t="s">
        <v>269</v>
      </c>
      <c r="G216" s="50">
        <v>42998</v>
      </c>
      <c r="H216" s="50">
        <v>42997</v>
      </c>
      <c r="I216" s="50">
        <v>43004</v>
      </c>
      <c r="J216" s="51">
        <f>+K216+L216+M216</f>
        <v>0.05978999999999998</v>
      </c>
      <c r="K216" s="52"/>
      <c r="L216" s="52"/>
      <c r="M216" s="51">
        <f>+N216+O216+V216+Z216+AB216+AD216</f>
        <v>0.05978999999999998</v>
      </c>
      <c r="N216" s="51">
        <v>0.05978999999999998</v>
      </c>
      <c r="O216" s="53"/>
      <c r="P216" s="51"/>
      <c r="Q216" s="51">
        <f>+N216+O216+P216</f>
        <v>0.05978999999999998</v>
      </c>
      <c r="R216" s="51">
        <f>N216*1</f>
        <v>0.05978999999999998</v>
      </c>
      <c r="S216" s="53"/>
      <c r="T216" s="51"/>
      <c r="U216" s="51">
        <f>+R216+S216+T216</f>
        <v>0.05978999999999998</v>
      </c>
      <c r="V216" s="53"/>
      <c r="Z216" s="51"/>
      <c r="AA216" s="51"/>
      <c r="AD216" s="51"/>
      <c r="AE216" s="55"/>
    </row>
    <row r="217" spans="1:31" s="49" customFormat="1" ht="12.75" outlineLevel="2">
      <c r="A217" s="49" t="s">
        <v>267</v>
      </c>
      <c r="B217" s="49" t="s">
        <v>268</v>
      </c>
      <c r="C217" s="49" t="s">
        <v>269</v>
      </c>
      <c r="G217" s="50">
        <v>43089</v>
      </c>
      <c r="H217" s="50">
        <v>43088</v>
      </c>
      <c r="I217" s="50">
        <v>43096</v>
      </c>
      <c r="J217" s="51">
        <f>+K217+L217+M217</f>
        <v>0.09460999999999999</v>
      </c>
      <c r="K217" s="52"/>
      <c r="L217" s="52"/>
      <c r="M217" s="51">
        <f>+N217+O217+V217+Z217+AB217+AD217</f>
        <v>0.09460999999999999</v>
      </c>
      <c r="N217" s="51">
        <v>0.09460999999999999</v>
      </c>
      <c r="O217" s="53"/>
      <c r="P217" s="51"/>
      <c r="Q217" s="51">
        <f>+N217+O217+P217</f>
        <v>0.09460999999999999</v>
      </c>
      <c r="R217" s="51">
        <f>N217*1</f>
        <v>0.09460999999999999</v>
      </c>
      <c r="S217" s="53"/>
      <c r="T217" s="51"/>
      <c r="U217" s="51">
        <f>+R217+S217+T217</f>
        <v>0.09460999999999999</v>
      </c>
      <c r="V217" s="53"/>
      <c r="Z217" s="51"/>
      <c r="AA217" s="51"/>
      <c r="AD217" s="51"/>
      <c r="AE217" s="55"/>
    </row>
    <row r="218" spans="1:31" s="49" customFormat="1" ht="12.75" outlineLevel="1">
      <c r="A218" s="60" t="s">
        <v>337</v>
      </c>
      <c r="G218" s="50"/>
      <c r="H218" s="50"/>
      <c r="I218" s="50"/>
      <c r="J218" s="51"/>
      <c r="K218" s="52"/>
      <c r="L218" s="52"/>
      <c r="M218" s="51">
        <f>SUBTOTAL(9,M214:M217)</f>
        <v>0.32167999999999997</v>
      </c>
      <c r="N218" s="51"/>
      <c r="O218" s="53"/>
      <c r="P218" s="51"/>
      <c r="Q218" s="51">
        <f>SUBTOTAL(9,Q214:Q217)</f>
        <v>0.32167999999999997</v>
      </c>
      <c r="R218" s="51"/>
      <c r="S218" s="53"/>
      <c r="T218" s="51"/>
      <c r="U218" s="51"/>
      <c r="V218" s="53"/>
      <c r="Z218" s="51"/>
      <c r="AA218" s="51"/>
      <c r="AD218" s="51"/>
      <c r="AE218" s="55"/>
    </row>
    <row r="219" spans="1:31" s="49" customFormat="1" ht="12.75" outlineLevel="2">
      <c r="A219" s="49" t="s">
        <v>270</v>
      </c>
      <c r="B219" s="49" t="s">
        <v>271</v>
      </c>
      <c r="C219" s="49" t="s">
        <v>272</v>
      </c>
      <c r="E219" s="49" t="s">
        <v>273</v>
      </c>
      <c r="G219" s="50">
        <v>42817</v>
      </c>
      <c r="H219" s="50">
        <v>42815</v>
      </c>
      <c r="I219" s="50">
        <v>42822</v>
      </c>
      <c r="J219" s="51">
        <f>+K219+L219+M219</f>
        <v>0.4</v>
      </c>
      <c r="K219" s="52"/>
      <c r="L219" s="52"/>
      <c r="M219" s="51">
        <f>+N219+O219+V219+Z219+AB219+AD219</f>
        <v>0.4</v>
      </c>
      <c r="N219" s="51">
        <v>0.077377493</v>
      </c>
      <c r="O219" s="53"/>
      <c r="P219" s="51"/>
      <c r="Q219" s="51">
        <f>+N219+O219+P219</f>
        <v>0.077377493</v>
      </c>
      <c r="R219" s="51"/>
      <c r="S219" s="53"/>
      <c r="T219" s="51"/>
      <c r="U219" s="51">
        <f>+R219+S219+T219</f>
        <v>0</v>
      </c>
      <c r="V219" s="53"/>
      <c r="Z219" s="51">
        <v>0.322622507</v>
      </c>
      <c r="AA219" s="51"/>
      <c r="AD219" s="51"/>
      <c r="AE219" s="55"/>
    </row>
    <row r="220" spans="1:31" s="49" customFormat="1" ht="12.75" outlineLevel="2">
      <c r="A220" s="49" t="s">
        <v>270</v>
      </c>
      <c r="B220" s="49" t="s">
        <v>271</v>
      </c>
      <c r="C220" s="49" t="s">
        <v>272</v>
      </c>
      <c r="E220" s="49" t="s">
        <v>273</v>
      </c>
      <c r="G220" s="50">
        <v>42908</v>
      </c>
      <c r="H220" s="50">
        <v>42906</v>
      </c>
      <c r="I220" s="50">
        <v>42913</v>
      </c>
      <c r="J220" s="51">
        <f>+K220+L220+M220</f>
        <v>0.4</v>
      </c>
      <c r="K220" s="52"/>
      <c r="L220" s="52"/>
      <c r="M220" s="51">
        <f>+N220+O220+V220+Z220+AB220+AD220</f>
        <v>0.4</v>
      </c>
      <c r="N220" s="51">
        <v>0.077377493</v>
      </c>
      <c r="O220" s="53"/>
      <c r="P220" s="51"/>
      <c r="Q220" s="51">
        <f>+N220+O220+P220</f>
        <v>0.077377493</v>
      </c>
      <c r="R220" s="51"/>
      <c r="S220" s="53"/>
      <c r="T220" s="51"/>
      <c r="U220" s="51">
        <f>+R220+S220+T220</f>
        <v>0</v>
      </c>
      <c r="V220" s="53"/>
      <c r="Z220" s="51">
        <v>0.322622507</v>
      </c>
      <c r="AA220" s="51"/>
      <c r="AD220" s="51"/>
      <c r="AE220" s="55"/>
    </row>
    <row r="221" spans="1:31" s="49" customFormat="1" ht="12.75" outlineLevel="2">
      <c r="A221" s="49" t="s">
        <v>270</v>
      </c>
      <c r="B221" s="49" t="s">
        <v>271</v>
      </c>
      <c r="C221" s="49" t="s">
        <v>272</v>
      </c>
      <c r="E221" s="49" t="s">
        <v>273</v>
      </c>
      <c r="G221" s="50">
        <v>42998</v>
      </c>
      <c r="H221" s="50">
        <v>42997</v>
      </c>
      <c r="I221" s="50">
        <v>43004</v>
      </c>
      <c r="J221" s="51">
        <f>+K221+L221+M221</f>
        <v>0.4</v>
      </c>
      <c r="K221" s="52"/>
      <c r="L221" s="52"/>
      <c r="M221" s="51">
        <f>+N221+O221+V221+Z221+AB221+AD221</f>
        <v>0.4</v>
      </c>
      <c r="N221" s="51">
        <v>0.077377493</v>
      </c>
      <c r="O221" s="53"/>
      <c r="P221" s="51"/>
      <c r="Q221" s="51">
        <f>+N221+O221+P221</f>
        <v>0.077377493</v>
      </c>
      <c r="R221" s="51"/>
      <c r="S221" s="53"/>
      <c r="T221" s="51"/>
      <c r="U221" s="51">
        <f>+R221+S221+T221</f>
        <v>0</v>
      </c>
      <c r="V221" s="53"/>
      <c r="Z221" s="51">
        <v>0.322622507</v>
      </c>
      <c r="AA221" s="51"/>
      <c r="AD221" s="51"/>
      <c r="AE221" s="55"/>
    </row>
    <row r="222" spans="1:31" s="49" customFormat="1" ht="12.75" outlineLevel="2">
      <c r="A222" s="49" t="s">
        <v>270</v>
      </c>
      <c r="B222" s="49" t="s">
        <v>271</v>
      </c>
      <c r="C222" s="49" t="s">
        <v>272</v>
      </c>
      <c r="E222" s="49" t="s">
        <v>273</v>
      </c>
      <c r="G222" s="50">
        <v>43089</v>
      </c>
      <c r="H222" s="50">
        <v>43088</v>
      </c>
      <c r="I222" s="50">
        <v>43096</v>
      </c>
      <c r="J222" s="51">
        <f>+K222+L222+M222</f>
        <v>0.4</v>
      </c>
      <c r="K222" s="52"/>
      <c r="L222" s="52"/>
      <c r="M222" s="51">
        <f>+N222+O222+V222+Z222+AB222+AD222</f>
        <v>0.4</v>
      </c>
      <c r="N222" s="51">
        <v>0.077377493</v>
      </c>
      <c r="O222" s="53"/>
      <c r="P222" s="51"/>
      <c r="Q222" s="51">
        <f>+N222+O222+P222</f>
        <v>0.077377493</v>
      </c>
      <c r="R222" s="51"/>
      <c r="S222" s="53"/>
      <c r="T222" s="51"/>
      <c r="U222" s="51">
        <f>+R222+S222+T222</f>
        <v>0</v>
      </c>
      <c r="V222" s="53"/>
      <c r="Z222" s="51">
        <v>0.322622507</v>
      </c>
      <c r="AA222" s="51"/>
      <c r="AD222" s="51"/>
      <c r="AE222" s="55"/>
    </row>
    <row r="223" spans="1:31" s="49" customFormat="1" ht="12.75" outlineLevel="1">
      <c r="A223" s="60" t="s">
        <v>338</v>
      </c>
      <c r="G223" s="50"/>
      <c r="H223" s="50"/>
      <c r="I223" s="50"/>
      <c r="J223" s="51"/>
      <c r="K223" s="52"/>
      <c r="L223" s="52"/>
      <c r="M223" s="51">
        <f>SUBTOTAL(9,M219:M222)</f>
        <v>1.6</v>
      </c>
      <c r="N223" s="51"/>
      <c r="O223" s="53"/>
      <c r="P223" s="51"/>
      <c r="Q223" s="51">
        <f>SUBTOTAL(9,Q219:Q222)</f>
        <v>0.309509972</v>
      </c>
      <c r="R223" s="51"/>
      <c r="S223" s="53"/>
      <c r="T223" s="51"/>
      <c r="U223" s="51"/>
      <c r="V223" s="53"/>
      <c r="Z223" s="51"/>
      <c r="AA223" s="51"/>
      <c r="AD223" s="51"/>
      <c r="AE223" s="55"/>
    </row>
  </sheetData>
  <sheetProtection/>
  <autoFilter ref="A15:BP223"/>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2017 YEAR-END TAX REPORTING INFORMATION</oddHeader>
  </headerFooter>
  <colBreaks count="2" manualBreakCount="2">
    <brk id="15" max="65535" man="1"/>
    <brk id="5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Gavinski, Dustin M</cp:lastModifiedBy>
  <cp:lastPrinted>2018-01-04T21:26:42Z</cp:lastPrinted>
  <dcterms:created xsi:type="dcterms:W3CDTF">2005-07-20T15:33:39Z</dcterms:created>
  <dcterms:modified xsi:type="dcterms:W3CDTF">2018-01-26T20:46:30Z</dcterms:modified>
  <cp:category/>
  <cp:version/>
  <cp:contentType/>
  <cp:contentStatus/>
</cp:coreProperties>
</file>